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peterd\Downloads\"/>
    </mc:Choice>
  </mc:AlternateContent>
  <xr:revisionPtr revIDLastSave="0" documentId="13_ncr:1_{2A23330A-9007-4EF9-B991-BA43DF366741}" xr6:coauthVersionLast="45" xr6:coauthVersionMax="45" xr10:uidLastSave="{00000000-0000-0000-0000-000000000000}"/>
  <workbookProtection workbookAlgorithmName="SHA-512" workbookHashValue="9nP5DawP5p4vs4WfDP7H3KzQH9r5PnZrKtCzr0ooa2umNbT2IThXSt4XfCLXLZu2XHJW+81qFQf9LokVlb179g==" workbookSaltValue="LTDFupc5uzNR/CQicLD3GA==" workbookSpinCount="100000" lockStructure="1"/>
  <bookViews>
    <workbookView xWindow="0" yWindow="1560" windowWidth="41955" windowHeight="19785" xr2:uid="{A83952E9-8C2B-4A9D-BFB3-39ADD233AC52}"/>
  </bookViews>
  <sheets>
    <sheet name="Demonstrator" sheetId="1" r:id="rId1"/>
    <sheet name="Description" sheetId="3" r:id="rId2"/>
    <sheet name="Figure" sheetId="5" r:id="rId3"/>
  </sheets>
  <definedNames>
    <definedName name="AN">Demonstrator!$O$10</definedName>
    <definedName name="AP">Demonstrator!$O$12</definedName>
    <definedName name="bo">Demonstrator!$E$9</definedName>
    <definedName name="brect">Demonstrator!$E$10</definedName>
    <definedName name="fmax">Demonstrator!$T$8</definedName>
    <definedName name="Nx">Demonstrator!$J$8</definedName>
    <definedName name="Period">Demonstrator!$E$11</definedName>
    <definedName name="q">Demonstrator!$O$11</definedName>
    <definedName name="s">Demonstrator!$J$11</definedName>
    <definedName name="Tilt">Demonstrator!$E$12</definedName>
    <definedName name="xstep">Demonstrator!$J$9</definedName>
    <definedName name="zoffs">Demonstrator!$O$9</definedName>
    <definedName name="β">Demonstrator!$T$11</definedName>
    <definedName name="λ">Demonstrator!$O$8</definedName>
    <definedName name="Ω">Demonstrator!$T$10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 l="1"/>
  <c r="B5" i="5"/>
  <c r="J11" i="1" l="1"/>
  <c r="B2" i="3" l="1"/>
  <c r="B2" i="5"/>
  <c r="B4" i="5"/>
  <c r="B3" i="5"/>
  <c r="B4" i="3"/>
  <c r="B3" i="3"/>
  <c r="O12" i="1" l="1"/>
  <c r="T11" i="1" s="1"/>
  <c r="T8" i="1" l="1"/>
  <c r="T12" i="1" l="1"/>
  <c r="T10" i="1" l="1"/>
  <c r="J10" i="1" l="1"/>
  <c r="T9" i="1" l="1"/>
  <c r="J9" i="1" l="1"/>
  <c r="J12" i="1" s="1"/>
  <c r="G21" i="1" l="1"/>
  <c r="M21" i="1" s="1"/>
  <c r="B21" i="1"/>
  <c r="C21" i="1" s="1"/>
  <c r="L21" i="1" l="1"/>
  <c r="K21" i="1"/>
  <c r="G22" i="1"/>
  <c r="M22" i="1" s="1"/>
  <c r="B22" i="1"/>
  <c r="C22" i="1" s="1"/>
  <c r="D21" i="1" l="1"/>
  <c r="G23" i="1"/>
  <c r="G24" i="1" s="1"/>
  <c r="M24" i="1" s="1"/>
  <c r="K22" i="1"/>
  <c r="L22" i="1"/>
  <c r="E21" i="1"/>
  <c r="B23" i="1"/>
  <c r="C23" i="1" s="1"/>
  <c r="M23" i="1" l="1"/>
  <c r="L23" i="1" s="1"/>
  <c r="K24" i="1"/>
  <c r="L24" i="1"/>
  <c r="F21" i="1"/>
  <c r="G25" i="1"/>
  <c r="M25" i="1" s="1"/>
  <c r="E22" i="1"/>
  <c r="D22" i="1"/>
  <c r="B24" i="1"/>
  <c r="C24" i="1" s="1"/>
  <c r="K23" i="1" l="1"/>
  <c r="L25" i="1"/>
  <c r="K25" i="1"/>
  <c r="F22" i="1"/>
  <c r="B25" i="1"/>
  <c r="C25" i="1" s="1"/>
  <c r="G26" i="1"/>
  <c r="M26" i="1" s="1"/>
  <c r="D23" i="1"/>
  <c r="E23" i="1"/>
  <c r="L26" i="1" l="1"/>
  <c r="K26" i="1"/>
  <c r="G27" i="1"/>
  <c r="M27" i="1" s="1"/>
  <c r="B26" i="1"/>
  <c r="C26" i="1" s="1"/>
  <c r="F23" i="1"/>
  <c r="E24" i="1"/>
  <c r="D24" i="1"/>
  <c r="L27" i="1" l="1"/>
  <c r="K27" i="1"/>
  <c r="F24" i="1"/>
  <c r="B27" i="1"/>
  <c r="C27" i="1" s="1"/>
  <c r="D25" i="1"/>
  <c r="E25" i="1"/>
  <c r="G28" i="1"/>
  <c r="M28" i="1" s="1"/>
  <c r="K28" i="1" l="1"/>
  <c r="L28" i="1"/>
  <c r="F25" i="1"/>
  <c r="G29" i="1"/>
  <c r="M29" i="1" s="1"/>
  <c r="B28" i="1"/>
  <c r="C28" i="1" s="1"/>
  <c r="D26" i="1"/>
  <c r="E26" i="1"/>
  <c r="L29" i="1" l="1"/>
  <c r="K29" i="1"/>
  <c r="F26" i="1"/>
  <c r="G30" i="1"/>
  <c r="M30" i="1" s="1"/>
  <c r="D27" i="1"/>
  <c r="E27" i="1"/>
  <c r="B29" i="1"/>
  <c r="C29" i="1" s="1"/>
  <c r="K30" i="1" l="1"/>
  <c r="L30" i="1"/>
  <c r="F27" i="1"/>
  <c r="E28" i="1"/>
  <c r="D28" i="1"/>
  <c r="G31" i="1"/>
  <c r="M31" i="1" s="1"/>
  <c r="B30" i="1"/>
  <c r="C30" i="1" s="1"/>
  <c r="L31" i="1" l="1"/>
  <c r="K31" i="1"/>
  <c r="F28" i="1"/>
  <c r="G32" i="1"/>
  <c r="M32" i="1" s="1"/>
  <c r="D29" i="1"/>
  <c r="E29" i="1"/>
  <c r="B31" i="1"/>
  <c r="C31" i="1" s="1"/>
  <c r="K32" i="1" l="1"/>
  <c r="L32" i="1"/>
  <c r="F29" i="1"/>
  <c r="D30" i="1"/>
  <c r="E30" i="1"/>
  <c r="B32" i="1"/>
  <c r="C32" i="1" s="1"/>
  <c r="G33" i="1"/>
  <c r="M33" i="1" s="1"/>
  <c r="L33" i="1" l="1"/>
  <c r="K33" i="1"/>
  <c r="B33" i="1"/>
  <c r="C33" i="1" s="1"/>
  <c r="G34" i="1"/>
  <c r="M34" i="1" s="1"/>
  <c r="F30" i="1"/>
  <c r="D31" i="1"/>
  <c r="E31" i="1"/>
  <c r="L34" i="1" l="1"/>
  <c r="K34" i="1"/>
  <c r="G35" i="1"/>
  <c r="M35" i="1" s="1"/>
  <c r="F31" i="1"/>
  <c r="B34" i="1"/>
  <c r="C34" i="1" s="1"/>
  <c r="E32" i="1"/>
  <c r="D32" i="1"/>
  <c r="K35" i="1" l="1"/>
  <c r="L35" i="1"/>
  <c r="D33" i="1"/>
  <c r="E33" i="1"/>
  <c r="F32" i="1"/>
  <c r="G36" i="1"/>
  <c r="M36" i="1" s="1"/>
  <c r="B35" i="1"/>
  <c r="C35" i="1" s="1"/>
  <c r="K36" i="1" l="1"/>
  <c r="L36" i="1"/>
  <c r="F33" i="1"/>
  <c r="G37" i="1"/>
  <c r="M37" i="1" s="1"/>
  <c r="D34" i="1"/>
  <c r="E34" i="1"/>
  <c r="B36" i="1"/>
  <c r="C36" i="1" s="1"/>
  <c r="L37" i="1" l="1"/>
  <c r="K37" i="1"/>
  <c r="F34" i="1"/>
  <c r="B37" i="1"/>
  <c r="C37" i="1" s="1"/>
  <c r="G38" i="1"/>
  <c r="M38" i="1" s="1"/>
  <c r="D35" i="1"/>
  <c r="E35" i="1"/>
  <c r="L38" i="1" l="1"/>
  <c r="K38" i="1"/>
  <c r="D36" i="1"/>
  <c r="E36" i="1"/>
  <c r="G39" i="1"/>
  <c r="M39" i="1" s="1"/>
  <c r="F35" i="1"/>
  <c r="B38" i="1"/>
  <c r="C38" i="1" s="1"/>
  <c r="K39" i="1" l="1"/>
  <c r="L39" i="1"/>
  <c r="B39" i="1"/>
  <c r="C39" i="1" s="1"/>
  <c r="E37" i="1"/>
  <c r="D37" i="1"/>
  <c r="G40" i="1"/>
  <c r="M40" i="1" s="1"/>
  <c r="F36" i="1"/>
  <c r="L40" i="1" l="1"/>
  <c r="K40" i="1"/>
  <c r="F37" i="1"/>
  <c r="B40" i="1"/>
  <c r="C40" i="1" s="1"/>
  <c r="G41" i="1"/>
  <c r="M41" i="1" s="1"/>
  <c r="D38" i="1"/>
  <c r="E38" i="1"/>
  <c r="K41" i="1" l="1"/>
  <c r="L41" i="1"/>
  <c r="F38" i="1"/>
  <c r="G42" i="1"/>
  <c r="M42" i="1" s="1"/>
  <c r="B41" i="1"/>
  <c r="C41" i="1" s="1"/>
  <c r="E39" i="1"/>
  <c r="D39" i="1"/>
  <c r="L42" i="1" l="1"/>
  <c r="K42" i="1"/>
  <c r="F39" i="1"/>
  <c r="E40" i="1"/>
  <c r="D40" i="1"/>
  <c r="B42" i="1"/>
  <c r="C42" i="1" s="1"/>
  <c r="G43" i="1"/>
  <c r="M43" i="1" s="1"/>
  <c r="K43" i="1" l="1"/>
  <c r="L43" i="1"/>
  <c r="F40" i="1"/>
  <c r="E41" i="1"/>
  <c r="D41" i="1"/>
  <c r="B43" i="1"/>
  <c r="C43" i="1" s="1"/>
  <c r="G44" i="1"/>
  <c r="M44" i="1" s="1"/>
  <c r="L44" i="1" l="1"/>
  <c r="K44" i="1"/>
  <c r="F41" i="1"/>
  <c r="E42" i="1"/>
  <c r="D42" i="1"/>
  <c r="B44" i="1"/>
  <c r="C44" i="1" s="1"/>
  <c r="G45" i="1"/>
  <c r="M45" i="1" s="1"/>
  <c r="K45" i="1" l="1"/>
  <c r="L45" i="1"/>
  <c r="F42" i="1"/>
  <c r="D43" i="1"/>
  <c r="E43" i="1"/>
  <c r="B45" i="1"/>
  <c r="C45" i="1" s="1"/>
  <c r="G46" i="1"/>
  <c r="M46" i="1" s="1"/>
  <c r="L46" i="1" l="1"/>
  <c r="K46" i="1"/>
  <c r="D44" i="1"/>
  <c r="E44" i="1"/>
  <c r="G47" i="1"/>
  <c r="M47" i="1" s="1"/>
  <c r="B46" i="1"/>
  <c r="C46" i="1" s="1"/>
  <c r="F43" i="1"/>
  <c r="K47" i="1" l="1"/>
  <c r="L47" i="1"/>
  <c r="G48" i="1"/>
  <c r="M48" i="1" s="1"/>
  <c r="B47" i="1"/>
  <c r="C47" i="1" s="1"/>
  <c r="D45" i="1"/>
  <c r="E45" i="1"/>
  <c r="F44" i="1"/>
  <c r="L48" i="1" l="1"/>
  <c r="K48" i="1"/>
  <c r="E46" i="1"/>
  <c r="D46" i="1"/>
  <c r="G49" i="1"/>
  <c r="M49" i="1" s="1"/>
  <c r="B48" i="1"/>
  <c r="C48" i="1" s="1"/>
  <c r="F45" i="1"/>
  <c r="K49" i="1" l="1"/>
  <c r="L49" i="1"/>
  <c r="F46" i="1"/>
  <c r="G50" i="1"/>
  <c r="M50" i="1" s="1"/>
  <c r="B49" i="1"/>
  <c r="C49" i="1" s="1"/>
  <c r="E47" i="1"/>
  <c r="D47" i="1"/>
  <c r="L50" i="1" l="1"/>
  <c r="K50" i="1"/>
  <c r="F47" i="1"/>
  <c r="D48" i="1"/>
  <c r="E48" i="1"/>
  <c r="B50" i="1"/>
  <c r="C50" i="1" s="1"/>
  <c r="G51" i="1"/>
  <c r="M51" i="1" s="1"/>
  <c r="L51" i="1" l="1"/>
  <c r="K51" i="1"/>
  <c r="B51" i="1"/>
  <c r="C51" i="1" s="1"/>
  <c r="D49" i="1"/>
  <c r="E49" i="1"/>
  <c r="G52" i="1"/>
  <c r="M52" i="1" s="1"/>
  <c r="F48" i="1"/>
  <c r="L52" i="1" l="1"/>
  <c r="K52" i="1"/>
  <c r="F49" i="1"/>
  <c r="G53" i="1"/>
  <c r="M53" i="1" s="1"/>
  <c r="B52" i="1"/>
  <c r="C52" i="1" s="1"/>
  <c r="E50" i="1"/>
  <c r="D50" i="1"/>
  <c r="K53" i="1" l="1"/>
  <c r="L53" i="1"/>
  <c r="F50" i="1"/>
  <c r="G54" i="1"/>
  <c r="M54" i="1" s="1"/>
  <c r="B53" i="1"/>
  <c r="C53" i="1" s="1"/>
  <c r="E51" i="1"/>
  <c r="D51" i="1"/>
  <c r="K54" i="1" l="1"/>
  <c r="L54" i="1"/>
  <c r="F51" i="1"/>
  <c r="E52" i="1"/>
  <c r="D52" i="1"/>
  <c r="B54" i="1"/>
  <c r="C54" i="1" s="1"/>
  <c r="G55" i="1"/>
  <c r="M55" i="1" s="1"/>
  <c r="K55" i="1" l="1"/>
  <c r="L55" i="1"/>
  <c r="F52" i="1"/>
  <c r="E53" i="1"/>
  <c r="D53" i="1"/>
  <c r="B55" i="1"/>
  <c r="C55" i="1" s="1"/>
  <c r="G56" i="1"/>
  <c r="M56" i="1" s="1"/>
  <c r="K56" i="1" l="1"/>
  <c r="L56" i="1"/>
  <c r="F53" i="1"/>
  <c r="D54" i="1"/>
  <c r="E54" i="1"/>
  <c r="B56" i="1"/>
  <c r="C56" i="1" s="1"/>
  <c r="G57" i="1"/>
  <c r="M57" i="1" s="1"/>
  <c r="L57" i="1" l="1"/>
  <c r="K57" i="1"/>
  <c r="D55" i="1"/>
  <c r="E55" i="1"/>
  <c r="B57" i="1"/>
  <c r="C57" i="1" s="1"/>
  <c r="G58" i="1"/>
  <c r="M58" i="1" s="1"/>
  <c r="F54" i="1"/>
  <c r="K58" i="1" l="1"/>
  <c r="L58" i="1"/>
  <c r="F55" i="1"/>
  <c r="B58" i="1"/>
  <c r="C58" i="1" s="1"/>
  <c r="D56" i="1"/>
  <c r="E56" i="1"/>
  <c r="G59" i="1"/>
  <c r="M59" i="1" s="1"/>
  <c r="L59" i="1" l="1"/>
  <c r="K59" i="1"/>
  <c r="F56" i="1"/>
  <c r="G60" i="1"/>
  <c r="M60" i="1" s="1"/>
  <c r="B59" i="1"/>
  <c r="C59" i="1" s="1"/>
  <c r="E57" i="1"/>
  <c r="D57" i="1"/>
  <c r="K60" i="1" l="1"/>
  <c r="L60" i="1"/>
  <c r="F57" i="1"/>
  <c r="E58" i="1"/>
  <c r="D58" i="1"/>
  <c r="B60" i="1"/>
  <c r="C60" i="1" s="1"/>
  <c r="G61" i="1"/>
  <c r="M61" i="1" s="1"/>
  <c r="K61" i="1" l="1"/>
  <c r="L61" i="1"/>
  <c r="F58" i="1"/>
  <c r="E59" i="1"/>
  <c r="D59" i="1"/>
  <c r="B61" i="1"/>
  <c r="C61" i="1" s="1"/>
  <c r="G62" i="1"/>
  <c r="M62" i="1" s="1"/>
  <c r="K62" i="1" l="1"/>
  <c r="L62" i="1"/>
  <c r="F59" i="1"/>
  <c r="D60" i="1"/>
  <c r="E60" i="1"/>
  <c r="B62" i="1"/>
  <c r="C62" i="1" s="1"/>
  <c r="G63" i="1"/>
  <c r="M63" i="1" s="1"/>
  <c r="L63" i="1" l="1"/>
  <c r="K63" i="1"/>
  <c r="E61" i="1"/>
  <c r="D61" i="1"/>
  <c r="B63" i="1"/>
  <c r="C63" i="1" s="1"/>
  <c r="G64" i="1"/>
  <c r="M64" i="1" s="1"/>
  <c r="F60" i="1"/>
  <c r="K64" i="1" l="1"/>
  <c r="L64" i="1"/>
  <c r="F61" i="1"/>
  <c r="D62" i="1"/>
  <c r="E62" i="1"/>
  <c r="B64" i="1"/>
  <c r="C64" i="1" s="1"/>
  <c r="G65" i="1"/>
  <c r="M65" i="1" s="1"/>
  <c r="L65" i="1" l="1"/>
  <c r="K65" i="1"/>
  <c r="E63" i="1"/>
  <c r="D63" i="1"/>
  <c r="B65" i="1"/>
  <c r="C65" i="1" s="1"/>
  <c r="G66" i="1"/>
  <c r="M66" i="1" s="1"/>
  <c r="F62" i="1"/>
  <c r="K66" i="1" l="1"/>
  <c r="L66" i="1"/>
  <c r="B66" i="1"/>
  <c r="C66" i="1" s="1"/>
  <c r="E64" i="1"/>
  <c r="D64" i="1"/>
  <c r="G67" i="1"/>
  <c r="M67" i="1" s="1"/>
  <c r="F63" i="1"/>
  <c r="K67" i="1" l="1"/>
  <c r="L67" i="1"/>
  <c r="F64" i="1"/>
  <c r="D65" i="1"/>
  <c r="E65" i="1"/>
  <c r="G68" i="1"/>
  <c r="M68" i="1" s="1"/>
  <c r="B67" i="1"/>
  <c r="C67" i="1" s="1"/>
  <c r="K68" i="1" l="1"/>
  <c r="L68" i="1"/>
  <c r="G69" i="1"/>
  <c r="M69" i="1" s="1"/>
  <c r="E66" i="1"/>
  <c r="D66" i="1"/>
  <c r="B68" i="1"/>
  <c r="C68" i="1" s="1"/>
  <c r="F65" i="1"/>
  <c r="L69" i="1" l="1"/>
  <c r="K69" i="1"/>
  <c r="F66" i="1"/>
  <c r="B69" i="1"/>
  <c r="C69" i="1" s="1"/>
  <c r="E67" i="1"/>
  <c r="D67" i="1"/>
  <c r="G70" i="1"/>
  <c r="M70" i="1" s="1"/>
  <c r="L70" i="1" l="1"/>
  <c r="K70" i="1"/>
  <c r="F67" i="1"/>
  <c r="G71" i="1"/>
  <c r="M71" i="1" s="1"/>
  <c r="B70" i="1"/>
  <c r="C70" i="1" s="1"/>
  <c r="E68" i="1"/>
  <c r="D68" i="1"/>
  <c r="L71" i="1" l="1"/>
  <c r="K71" i="1"/>
  <c r="F68" i="1"/>
  <c r="E69" i="1"/>
  <c r="D69" i="1"/>
  <c r="B71" i="1"/>
  <c r="C71" i="1" s="1"/>
  <c r="G72" i="1"/>
  <c r="M72" i="1" s="1"/>
  <c r="L72" i="1" l="1"/>
  <c r="K72" i="1"/>
  <c r="D70" i="1"/>
  <c r="E70" i="1"/>
  <c r="B72" i="1"/>
  <c r="C72" i="1" s="1"/>
  <c r="G73" i="1"/>
  <c r="M73" i="1" s="1"/>
  <c r="F69" i="1"/>
  <c r="K73" i="1" l="1"/>
  <c r="L73" i="1"/>
  <c r="F70" i="1"/>
  <c r="D71" i="1"/>
  <c r="E71" i="1"/>
  <c r="B73" i="1"/>
  <c r="C73" i="1" s="1"/>
  <c r="G74" i="1"/>
  <c r="M74" i="1" s="1"/>
  <c r="L74" i="1" l="1"/>
  <c r="K74" i="1"/>
  <c r="B74" i="1"/>
  <c r="C74" i="1" s="1"/>
  <c r="D72" i="1"/>
  <c r="E72" i="1"/>
  <c r="G75" i="1"/>
  <c r="M75" i="1" s="1"/>
  <c r="F71" i="1"/>
  <c r="K75" i="1" l="1"/>
  <c r="L75" i="1"/>
  <c r="F72" i="1"/>
  <c r="B75" i="1"/>
  <c r="C75" i="1" s="1"/>
  <c r="G76" i="1"/>
  <c r="M76" i="1" s="1"/>
  <c r="D73" i="1"/>
  <c r="E73" i="1"/>
  <c r="L76" i="1" l="1"/>
  <c r="K76" i="1"/>
  <c r="B76" i="1"/>
  <c r="C76" i="1" s="1"/>
  <c r="D74" i="1"/>
  <c r="E74" i="1"/>
  <c r="F73" i="1"/>
  <c r="G77" i="1"/>
  <c r="M77" i="1" s="1"/>
  <c r="L77" i="1" l="1"/>
  <c r="K77" i="1"/>
  <c r="G78" i="1"/>
  <c r="M78" i="1" s="1"/>
  <c r="F74" i="1"/>
  <c r="E75" i="1"/>
  <c r="D75" i="1"/>
  <c r="B77" i="1"/>
  <c r="C77" i="1" s="1"/>
  <c r="L78" i="1" l="1"/>
  <c r="K78" i="1"/>
  <c r="D76" i="1"/>
  <c r="E76" i="1"/>
  <c r="B78" i="1"/>
  <c r="C78" i="1" s="1"/>
  <c r="F75" i="1"/>
  <c r="G79" i="1"/>
  <c r="M79" i="1" s="1"/>
  <c r="K79" i="1" l="1"/>
  <c r="L79" i="1"/>
  <c r="B79" i="1"/>
  <c r="C79" i="1" s="1"/>
  <c r="E77" i="1"/>
  <c r="D77" i="1"/>
  <c r="G80" i="1"/>
  <c r="M80" i="1" s="1"/>
  <c r="F76" i="1"/>
  <c r="K80" i="1" l="1"/>
  <c r="L80" i="1"/>
  <c r="G81" i="1"/>
  <c r="M81" i="1" s="1"/>
  <c r="F77" i="1"/>
  <c r="B80" i="1"/>
  <c r="C80" i="1" s="1"/>
  <c r="E78" i="1"/>
  <c r="D78" i="1"/>
  <c r="K81" i="1" l="1"/>
  <c r="L81" i="1"/>
  <c r="F78" i="1"/>
  <c r="B81" i="1"/>
  <c r="C81" i="1" s="1"/>
  <c r="E79" i="1"/>
  <c r="D79" i="1"/>
  <c r="G82" i="1"/>
  <c r="M82" i="1" s="1"/>
  <c r="L82" i="1" l="1"/>
  <c r="K82" i="1"/>
  <c r="F79" i="1"/>
  <c r="E80" i="1"/>
  <c r="D80" i="1"/>
  <c r="G83" i="1"/>
  <c r="M83" i="1" s="1"/>
  <c r="B82" i="1"/>
  <c r="C82" i="1" s="1"/>
  <c r="L83" i="1" l="1"/>
  <c r="K83" i="1"/>
  <c r="F80" i="1"/>
  <c r="G84" i="1"/>
  <c r="M84" i="1" s="1"/>
  <c r="B83" i="1"/>
  <c r="C83" i="1" s="1"/>
  <c r="D81" i="1"/>
  <c r="E81" i="1"/>
  <c r="L84" i="1" l="1"/>
  <c r="K84" i="1"/>
  <c r="D82" i="1"/>
  <c r="E82" i="1"/>
  <c r="B84" i="1"/>
  <c r="C84" i="1" s="1"/>
  <c r="F81" i="1"/>
  <c r="G85" i="1"/>
  <c r="M85" i="1" s="1"/>
  <c r="K85" i="1" l="1"/>
  <c r="L85" i="1"/>
  <c r="F82" i="1"/>
  <c r="D83" i="1"/>
  <c r="E83" i="1"/>
  <c r="B85" i="1"/>
  <c r="C85" i="1" s="1"/>
  <c r="G86" i="1"/>
  <c r="M86" i="1" s="1"/>
  <c r="L86" i="1" l="1"/>
  <c r="K86" i="1"/>
  <c r="E84" i="1"/>
  <c r="D84" i="1"/>
  <c r="G87" i="1"/>
  <c r="M87" i="1" s="1"/>
  <c r="B86" i="1"/>
  <c r="C86" i="1" s="1"/>
  <c r="F83" i="1"/>
  <c r="L87" i="1" l="1"/>
  <c r="K87" i="1"/>
  <c r="G88" i="1"/>
  <c r="M88" i="1" s="1"/>
  <c r="B87" i="1"/>
  <c r="C87" i="1" s="1"/>
  <c r="F84" i="1"/>
  <c r="E85" i="1"/>
  <c r="D85" i="1"/>
  <c r="L88" i="1" l="1"/>
  <c r="K88" i="1"/>
  <c r="F85" i="1"/>
  <c r="E86" i="1"/>
  <c r="D86" i="1"/>
  <c r="B88" i="1"/>
  <c r="C88" i="1" s="1"/>
  <c r="G89" i="1"/>
  <c r="M89" i="1" s="1"/>
  <c r="L89" i="1" l="1"/>
  <c r="K89" i="1"/>
  <c r="E87" i="1"/>
  <c r="D87" i="1"/>
  <c r="B89" i="1"/>
  <c r="C89" i="1" s="1"/>
  <c r="F86" i="1"/>
  <c r="G90" i="1"/>
  <c r="M90" i="1" s="1"/>
  <c r="K90" i="1" l="1"/>
  <c r="L90" i="1"/>
  <c r="F87" i="1"/>
  <c r="D88" i="1"/>
  <c r="E88" i="1"/>
  <c r="B90" i="1"/>
  <c r="C90" i="1" s="1"/>
  <c r="G91" i="1"/>
  <c r="M91" i="1" s="1"/>
  <c r="L91" i="1" l="1"/>
  <c r="K91" i="1"/>
  <c r="E89" i="1"/>
  <c r="D89" i="1"/>
  <c r="B91" i="1"/>
  <c r="C91" i="1" s="1"/>
  <c r="G92" i="1"/>
  <c r="M92" i="1" s="1"/>
  <c r="F88" i="1"/>
  <c r="L92" i="1" l="1"/>
  <c r="K92" i="1"/>
  <c r="F89" i="1"/>
  <c r="E90" i="1"/>
  <c r="D90" i="1"/>
  <c r="B92" i="1"/>
  <c r="C92" i="1" s="1"/>
  <c r="G93" i="1"/>
  <c r="M93" i="1" s="1"/>
  <c r="L93" i="1" l="1"/>
  <c r="K93" i="1"/>
  <c r="F90" i="1"/>
  <c r="D91" i="1"/>
  <c r="E91" i="1"/>
  <c r="B93" i="1"/>
  <c r="C93" i="1" s="1"/>
  <c r="G94" i="1"/>
  <c r="M94" i="1" s="1"/>
  <c r="L94" i="1" l="1"/>
  <c r="K94" i="1"/>
  <c r="F91" i="1"/>
  <c r="D92" i="1"/>
  <c r="E92" i="1"/>
  <c r="B94" i="1"/>
  <c r="C94" i="1" s="1"/>
  <c r="G95" i="1"/>
  <c r="M95" i="1" s="1"/>
  <c r="L95" i="1" l="1"/>
  <c r="K95" i="1"/>
  <c r="F92" i="1"/>
  <c r="B95" i="1"/>
  <c r="C95" i="1" s="1"/>
  <c r="D93" i="1"/>
  <c r="E93" i="1"/>
  <c r="G96" i="1"/>
  <c r="M96" i="1" s="1"/>
  <c r="L96" i="1" l="1"/>
  <c r="K96" i="1"/>
  <c r="F93" i="1"/>
  <c r="E94" i="1"/>
  <c r="D94" i="1"/>
  <c r="G97" i="1"/>
  <c r="M97" i="1" s="1"/>
  <c r="B96" i="1"/>
  <c r="C96" i="1" s="1"/>
  <c r="L97" i="1" l="1"/>
  <c r="K97" i="1"/>
  <c r="G98" i="1"/>
  <c r="M98" i="1" s="1"/>
  <c r="B97" i="1"/>
  <c r="C97" i="1" s="1"/>
  <c r="F94" i="1"/>
  <c r="D95" i="1"/>
  <c r="E95" i="1"/>
  <c r="K98" i="1" l="1"/>
  <c r="L98" i="1"/>
  <c r="B98" i="1"/>
  <c r="C98" i="1" s="1"/>
  <c r="D96" i="1"/>
  <c r="E96" i="1"/>
  <c r="F95" i="1"/>
  <c r="G99" i="1"/>
  <c r="M99" i="1" s="1"/>
  <c r="K99" i="1" l="1"/>
  <c r="L99" i="1"/>
  <c r="F96" i="1"/>
  <c r="G100" i="1"/>
  <c r="M100" i="1" s="1"/>
  <c r="B99" i="1"/>
  <c r="C99" i="1" s="1"/>
  <c r="E97" i="1"/>
  <c r="D97" i="1"/>
  <c r="L100" i="1" l="1"/>
  <c r="K100" i="1"/>
  <c r="D98" i="1"/>
  <c r="E98" i="1"/>
  <c r="F97" i="1"/>
  <c r="G101" i="1"/>
  <c r="M101" i="1" s="1"/>
  <c r="B100" i="1"/>
  <c r="C100" i="1" s="1"/>
  <c r="L101" i="1" l="1"/>
  <c r="K101" i="1"/>
  <c r="E99" i="1"/>
  <c r="D99" i="1"/>
  <c r="B101" i="1"/>
  <c r="C101" i="1" s="1"/>
  <c r="G102" i="1"/>
  <c r="M102" i="1" s="1"/>
  <c r="F98" i="1"/>
  <c r="L102" i="1" l="1"/>
  <c r="K102" i="1"/>
  <c r="B102" i="1"/>
  <c r="C102" i="1" s="1"/>
  <c r="D100" i="1"/>
  <c r="E100" i="1"/>
  <c r="G103" i="1"/>
  <c r="M103" i="1" s="1"/>
  <c r="F99" i="1"/>
  <c r="K103" i="1" l="1"/>
  <c r="L103" i="1"/>
  <c r="F100" i="1"/>
  <c r="B103" i="1"/>
  <c r="C103" i="1" s="1"/>
  <c r="G104" i="1"/>
  <c r="M104" i="1" s="1"/>
  <c r="E101" i="1"/>
  <c r="D101" i="1"/>
  <c r="L104" i="1" l="1"/>
  <c r="K104" i="1"/>
  <c r="F101" i="1"/>
  <c r="E102" i="1"/>
  <c r="D102" i="1"/>
  <c r="B104" i="1"/>
  <c r="C104" i="1" s="1"/>
  <c r="G105" i="1"/>
  <c r="M105" i="1" s="1"/>
  <c r="K105" i="1" l="1"/>
  <c r="L105" i="1"/>
  <c r="F102" i="1"/>
  <c r="D103" i="1"/>
  <c r="E103" i="1"/>
  <c r="B105" i="1"/>
  <c r="C105" i="1" s="1"/>
  <c r="G106" i="1"/>
  <c r="M106" i="1" s="1"/>
  <c r="K106" i="1" l="1"/>
  <c r="L106" i="1"/>
  <c r="B106" i="1"/>
  <c r="C106" i="1" s="1"/>
  <c r="D104" i="1"/>
  <c r="E104" i="1"/>
  <c r="G107" i="1"/>
  <c r="M107" i="1" s="1"/>
  <c r="F103" i="1"/>
  <c r="K107" i="1" l="1"/>
  <c r="L107" i="1"/>
  <c r="F104" i="1"/>
  <c r="G108" i="1"/>
  <c r="M108" i="1" s="1"/>
  <c r="B107" i="1"/>
  <c r="C107" i="1" s="1"/>
  <c r="D105" i="1"/>
  <c r="E105" i="1"/>
  <c r="K108" i="1" l="1"/>
  <c r="L108" i="1"/>
  <c r="D106" i="1"/>
  <c r="E106" i="1"/>
  <c r="B108" i="1"/>
  <c r="C108" i="1" s="1"/>
  <c r="F105" i="1"/>
  <c r="G109" i="1"/>
  <c r="M109" i="1" s="1"/>
  <c r="K109" i="1" l="1"/>
  <c r="L109" i="1"/>
  <c r="F106" i="1"/>
  <c r="B109" i="1"/>
  <c r="C109" i="1" s="1"/>
  <c r="D107" i="1"/>
  <c r="E107" i="1"/>
  <c r="G110" i="1"/>
  <c r="M110" i="1" s="1"/>
  <c r="K110" i="1" l="1"/>
  <c r="L110" i="1"/>
  <c r="F107" i="1"/>
  <c r="D108" i="1"/>
  <c r="E108" i="1"/>
  <c r="G111" i="1"/>
  <c r="M111" i="1" s="1"/>
  <c r="B110" i="1"/>
  <c r="C110" i="1" s="1"/>
  <c r="K111" i="1" l="1"/>
  <c r="L111" i="1"/>
  <c r="F108" i="1"/>
  <c r="D109" i="1"/>
  <c r="E109" i="1"/>
  <c r="G112" i="1"/>
  <c r="M112" i="1" s="1"/>
  <c r="B111" i="1"/>
  <c r="C111" i="1" s="1"/>
  <c r="K112" i="1" l="1"/>
  <c r="L112" i="1"/>
  <c r="G113" i="1"/>
  <c r="M113" i="1" s="1"/>
  <c r="B112" i="1"/>
  <c r="C112" i="1" s="1"/>
  <c r="D110" i="1"/>
  <c r="E110" i="1"/>
  <c r="F109" i="1"/>
  <c r="K113" i="1" l="1"/>
  <c r="L113" i="1"/>
  <c r="E111" i="1"/>
  <c r="D111" i="1"/>
  <c r="B113" i="1"/>
  <c r="C113" i="1" s="1"/>
  <c r="F110" i="1"/>
  <c r="G114" i="1"/>
  <c r="M114" i="1" s="1"/>
  <c r="L114" i="1" l="1"/>
  <c r="K114" i="1"/>
  <c r="B114" i="1"/>
  <c r="C114" i="1" s="1"/>
  <c r="E112" i="1"/>
  <c r="D112" i="1"/>
  <c r="G115" i="1"/>
  <c r="M115" i="1" s="1"/>
  <c r="F111" i="1"/>
  <c r="L115" i="1" l="1"/>
  <c r="K115" i="1"/>
  <c r="F112" i="1"/>
  <c r="G116" i="1"/>
  <c r="M116" i="1" s="1"/>
  <c r="B115" i="1"/>
  <c r="C115" i="1" s="1"/>
  <c r="D113" i="1"/>
  <c r="E113" i="1"/>
  <c r="K116" i="1" l="1"/>
  <c r="L116" i="1"/>
  <c r="D114" i="1"/>
  <c r="E114" i="1"/>
  <c r="G117" i="1"/>
  <c r="M117" i="1" s="1"/>
  <c r="F113" i="1"/>
  <c r="B116" i="1"/>
  <c r="C116" i="1" s="1"/>
  <c r="K117" i="1" l="1"/>
  <c r="L117" i="1"/>
  <c r="G118" i="1"/>
  <c r="M118" i="1" s="1"/>
  <c r="E115" i="1"/>
  <c r="D115" i="1"/>
  <c r="B117" i="1"/>
  <c r="C117" i="1" s="1"/>
  <c r="F114" i="1"/>
  <c r="K118" i="1" l="1"/>
  <c r="L118" i="1"/>
  <c r="F115" i="1"/>
  <c r="B118" i="1"/>
  <c r="C118" i="1" s="1"/>
  <c r="E116" i="1"/>
  <c r="D116" i="1"/>
  <c r="G119" i="1"/>
  <c r="M119" i="1" s="1"/>
  <c r="K119" i="1" l="1"/>
  <c r="L119" i="1"/>
  <c r="G120" i="1"/>
  <c r="M120" i="1" s="1"/>
  <c r="D117" i="1"/>
  <c r="E117" i="1"/>
  <c r="F116" i="1"/>
  <c r="B119" i="1"/>
  <c r="C119" i="1" s="1"/>
  <c r="K120" i="1" l="1"/>
  <c r="L120" i="1"/>
  <c r="E118" i="1"/>
  <c r="D118" i="1"/>
  <c r="G121" i="1"/>
  <c r="M121" i="1" s="1"/>
  <c r="B120" i="1"/>
  <c r="C120" i="1" s="1"/>
  <c r="F117" i="1"/>
  <c r="L121" i="1" l="1"/>
  <c r="K121" i="1"/>
  <c r="D119" i="1"/>
  <c r="E119" i="1"/>
  <c r="G122" i="1"/>
  <c r="M122" i="1" s="1"/>
  <c r="B121" i="1"/>
  <c r="C121" i="1" s="1"/>
  <c r="F118" i="1"/>
  <c r="L122" i="1" l="1"/>
  <c r="K122" i="1"/>
  <c r="B122" i="1"/>
  <c r="C122" i="1" s="1"/>
  <c r="G123" i="1"/>
  <c r="M123" i="1" s="1"/>
  <c r="D120" i="1"/>
  <c r="E120" i="1"/>
  <c r="F119" i="1"/>
  <c r="L123" i="1" l="1"/>
  <c r="K123" i="1"/>
  <c r="F120" i="1"/>
  <c r="G124" i="1"/>
  <c r="M124" i="1" s="1"/>
  <c r="B123" i="1"/>
  <c r="C123" i="1" s="1"/>
  <c r="E121" i="1"/>
  <c r="D121" i="1"/>
  <c r="L124" i="1" l="1"/>
  <c r="K124" i="1"/>
  <c r="D122" i="1"/>
  <c r="E122" i="1"/>
  <c r="G125" i="1"/>
  <c r="M125" i="1" s="1"/>
  <c r="B124" i="1"/>
  <c r="C124" i="1" s="1"/>
  <c r="F121" i="1"/>
  <c r="K125" i="1" l="1"/>
  <c r="L125" i="1"/>
  <c r="F122" i="1"/>
  <c r="E123" i="1"/>
  <c r="D123" i="1"/>
  <c r="G126" i="1"/>
  <c r="M126" i="1" s="1"/>
  <c r="B125" i="1"/>
  <c r="C125" i="1" s="1"/>
  <c r="K126" i="1" l="1"/>
  <c r="L126" i="1"/>
  <c r="F123" i="1"/>
  <c r="E124" i="1"/>
  <c r="D124" i="1"/>
  <c r="B126" i="1"/>
  <c r="C126" i="1" s="1"/>
  <c r="G127" i="1"/>
  <c r="M127" i="1" s="1"/>
  <c r="L127" i="1" l="1"/>
  <c r="K127" i="1"/>
  <c r="F124" i="1"/>
  <c r="G128" i="1"/>
  <c r="M128" i="1" s="1"/>
  <c r="B127" i="1"/>
  <c r="C127" i="1" s="1"/>
  <c r="E125" i="1"/>
  <c r="D125" i="1"/>
  <c r="K128" i="1" l="1"/>
  <c r="L128" i="1"/>
  <c r="D126" i="1"/>
  <c r="E126" i="1"/>
  <c r="B128" i="1"/>
  <c r="C128" i="1" s="1"/>
  <c r="F125" i="1"/>
  <c r="G129" i="1"/>
  <c r="M129" i="1" s="1"/>
  <c r="L129" i="1" l="1"/>
  <c r="K129" i="1"/>
  <c r="D127" i="1"/>
  <c r="E127" i="1"/>
  <c r="G130" i="1"/>
  <c r="M130" i="1" s="1"/>
  <c r="F126" i="1"/>
  <c r="B129" i="1"/>
  <c r="C129" i="1" s="1"/>
  <c r="L130" i="1" l="1"/>
  <c r="K130" i="1"/>
  <c r="F127" i="1"/>
  <c r="B130" i="1"/>
  <c r="C130" i="1" s="1"/>
  <c r="E128" i="1"/>
  <c r="D128" i="1"/>
  <c r="G131" i="1"/>
  <c r="M131" i="1" s="1"/>
  <c r="K131" i="1" l="1"/>
  <c r="L131" i="1"/>
  <c r="F128" i="1"/>
  <c r="E129" i="1"/>
  <c r="D129" i="1"/>
  <c r="B131" i="1"/>
  <c r="C131" i="1" s="1"/>
  <c r="G132" i="1"/>
  <c r="M132" i="1" s="1"/>
  <c r="K132" i="1" l="1"/>
  <c r="L132" i="1"/>
  <c r="F129" i="1"/>
  <c r="G133" i="1"/>
  <c r="M133" i="1" s="1"/>
  <c r="E130" i="1"/>
  <c r="D130" i="1"/>
  <c r="B132" i="1"/>
  <c r="C132" i="1" s="1"/>
  <c r="L133" i="1" l="1"/>
  <c r="K133" i="1"/>
  <c r="F130" i="1"/>
  <c r="B133" i="1"/>
  <c r="C133" i="1" s="1"/>
  <c r="E131" i="1"/>
  <c r="D131" i="1"/>
  <c r="G134" i="1"/>
  <c r="M134" i="1" s="1"/>
  <c r="K134" i="1" l="1"/>
  <c r="L134" i="1"/>
  <c r="F131" i="1"/>
  <c r="E132" i="1"/>
  <c r="D132" i="1"/>
  <c r="G135" i="1"/>
  <c r="M135" i="1" s="1"/>
  <c r="B134" i="1"/>
  <c r="C134" i="1" s="1"/>
  <c r="L135" i="1" l="1"/>
  <c r="K135" i="1"/>
  <c r="D133" i="1"/>
  <c r="E133" i="1"/>
  <c r="B135" i="1"/>
  <c r="C135" i="1" s="1"/>
  <c r="G136" i="1"/>
  <c r="M136" i="1" s="1"/>
  <c r="F132" i="1"/>
  <c r="K136" i="1" l="1"/>
  <c r="L136" i="1"/>
  <c r="F133" i="1"/>
  <c r="E134" i="1"/>
  <c r="D134" i="1"/>
  <c r="B136" i="1"/>
  <c r="C136" i="1" s="1"/>
  <c r="G137" i="1"/>
  <c r="M137" i="1" s="1"/>
  <c r="K137" i="1" l="1"/>
  <c r="L137" i="1"/>
  <c r="G138" i="1"/>
  <c r="M138" i="1" s="1"/>
  <c r="E135" i="1"/>
  <c r="D135" i="1"/>
  <c r="F134" i="1"/>
  <c r="B137" i="1"/>
  <c r="C137" i="1" s="1"/>
  <c r="L138" i="1" l="1"/>
  <c r="K138" i="1"/>
  <c r="E136" i="1"/>
  <c r="D136" i="1"/>
  <c r="B138" i="1"/>
  <c r="C138" i="1" s="1"/>
  <c r="G139" i="1"/>
  <c r="M139" i="1" s="1"/>
  <c r="F135" i="1"/>
  <c r="K139" i="1" l="1"/>
  <c r="L139" i="1"/>
  <c r="F136" i="1"/>
  <c r="G140" i="1"/>
  <c r="M140" i="1" s="1"/>
  <c r="E137" i="1"/>
  <c r="D137" i="1"/>
  <c r="B139" i="1"/>
  <c r="C139" i="1" s="1"/>
  <c r="L140" i="1" l="1"/>
  <c r="K140" i="1"/>
  <c r="F137" i="1"/>
  <c r="E138" i="1"/>
  <c r="D138" i="1"/>
  <c r="B140" i="1"/>
  <c r="C140" i="1" s="1"/>
  <c r="G141" i="1"/>
  <c r="M141" i="1" s="1"/>
  <c r="L141" i="1" l="1"/>
  <c r="K141" i="1"/>
  <c r="B141" i="1"/>
  <c r="C141" i="1" s="1"/>
  <c r="F138" i="1"/>
  <c r="D139" i="1"/>
  <c r="E139" i="1"/>
  <c r="G142" i="1"/>
  <c r="M142" i="1" s="1"/>
  <c r="L142" i="1" l="1"/>
  <c r="K142" i="1"/>
  <c r="F139" i="1"/>
  <c r="E140" i="1"/>
  <c r="D140" i="1"/>
  <c r="B142" i="1"/>
  <c r="C142" i="1" s="1"/>
  <c r="G143" i="1"/>
  <c r="M143" i="1" s="1"/>
  <c r="K143" i="1" l="1"/>
  <c r="L143" i="1"/>
  <c r="F140" i="1"/>
  <c r="G144" i="1"/>
  <c r="M144" i="1" s="1"/>
  <c r="B143" i="1"/>
  <c r="C143" i="1" s="1"/>
  <c r="E141" i="1"/>
  <c r="D141" i="1"/>
  <c r="K144" i="1" l="1"/>
  <c r="L144" i="1"/>
  <c r="B144" i="1"/>
  <c r="C144" i="1" s="1"/>
  <c r="F141" i="1"/>
  <c r="G145" i="1"/>
  <c r="M145" i="1" s="1"/>
  <c r="D142" i="1"/>
  <c r="E142" i="1"/>
  <c r="K145" i="1" l="1"/>
  <c r="L145" i="1"/>
  <c r="E143" i="1"/>
  <c r="D143" i="1"/>
  <c r="B145" i="1"/>
  <c r="C145" i="1" s="1"/>
  <c r="F142" i="1"/>
  <c r="G146" i="1"/>
  <c r="M146" i="1" s="1"/>
  <c r="L146" i="1" l="1"/>
  <c r="K146" i="1"/>
  <c r="F143" i="1"/>
  <c r="E144" i="1"/>
  <c r="D144" i="1"/>
  <c r="B146" i="1"/>
  <c r="C146" i="1" s="1"/>
  <c r="G147" i="1"/>
  <c r="M147" i="1" s="1"/>
  <c r="L147" i="1" l="1"/>
  <c r="K147" i="1"/>
  <c r="G148" i="1"/>
  <c r="M148" i="1" s="1"/>
  <c r="D145" i="1"/>
  <c r="E145" i="1"/>
  <c r="B147" i="1"/>
  <c r="C147" i="1" s="1"/>
  <c r="F144" i="1"/>
  <c r="L148" i="1" l="1"/>
  <c r="K148" i="1"/>
  <c r="E146" i="1"/>
  <c r="D146" i="1"/>
  <c r="B148" i="1"/>
  <c r="C148" i="1" s="1"/>
  <c r="F145" i="1"/>
  <c r="G149" i="1"/>
  <c r="M149" i="1" s="1"/>
  <c r="K149" i="1" l="1"/>
  <c r="L149" i="1"/>
  <c r="E147" i="1"/>
  <c r="D147" i="1"/>
  <c r="B149" i="1"/>
  <c r="C149" i="1" s="1"/>
  <c r="G150" i="1"/>
  <c r="M150" i="1" s="1"/>
  <c r="F146" i="1"/>
  <c r="K150" i="1" l="1"/>
  <c r="L150" i="1"/>
  <c r="G151" i="1"/>
  <c r="M151" i="1" s="1"/>
  <c r="B150" i="1"/>
  <c r="C150" i="1" s="1"/>
  <c r="F147" i="1"/>
  <c r="E148" i="1"/>
  <c r="D148" i="1"/>
  <c r="L151" i="1" l="1"/>
  <c r="K151" i="1"/>
  <c r="F148" i="1"/>
  <c r="B151" i="1"/>
  <c r="C151" i="1" s="1"/>
  <c r="D149" i="1"/>
  <c r="E149" i="1"/>
  <c r="G152" i="1"/>
  <c r="M152" i="1" s="1"/>
  <c r="K152" i="1" l="1"/>
  <c r="L152" i="1"/>
  <c r="G153" i="1"/>
  <c r="M153" i="1" s="1"/>
  <c r="E150" i="1"/>
  <c r="D150" i="1"/>
  <c r="F149" i="1"/>
  <c r="B152" i="1"/>
  <c r="C152" i="1" s="1"/>
  <c r="L153" i="1" l="1"/>
  <c r="K153" i="1"/>
  <c r="G154" i="1"/>
  <c r="M154" i="1" s="1"/>
  <c r="E151" i="1"/>
  <c r="D151" i="1"/>
  <c r="B153" i="1"/>
  <c r="C153" i="1" s="1"/>
  <c r="F150" i="1"/>
  <c r="K154" i="1" l="1"/>
  <c r="L154" i="1"/>
  <c r="F151" i="1"/>
  <c r="B154" i="1"/>
  <c r="C154" i="1" s="1"/>
  <c r="E152" i="1"/>
  <c r="D152" i="1"/>
  <c r="G155" i="1"/>
  <c r="M155" i="1" s="1"/>
  <c r="L155" i="1" l="1"/>
  <c r="K155" i="1"/>
  <c r="G156" i="1"/>
  <c r="M156" i="1" s="1"/>
  <c r="F152" i="1"/>
  <c r="B155" i="1"/>
  <c r="C155" i="1" s="1"/>
  <c r="E153" i="1"/>
  <c r="D153" i="1"/>
  <c r="L156" i="1" l="1"/>
  <c r="K156" i="1"/>
  <c r="E154" i="1"/>
  <c r="D154" i="1"/>
  <c r="F153" i="1"/>
  <c r="B156" i="1"/>
  <c r="C156" i="1" s="1"/>
  <c r="G157" i="1"/>
  <c r="M157" i="1" s="1"/>
  <c r="L157" i="1" l="1"/>
  <c r="K157" i="1"/>
  <c r="F154" i="1"/>
  <c r="G158" i="1"/>
  <c r="M158" i="1" s="1"/>
  <c r="E155" i="1"/>
  <c r="D155" i="1"/>
  <c r="B157" i="1"/>
  <c r="C157" i="1" s="1"/>
  <c r="L158" i="1" l="1"/>
  <c r="K158" i="1"/>
  <c r="F155" i="1"/>
  <c r="G159" i="1"/>
  <c r="M159" i="1" s="1"/>
  <c r="E156" i="1"/>
  <c r="D156" i="1"/>
  <c r="B158" i="1"/>
  <c r="C158" i="1" s="1"/>
  <c r="L159" i="1" l="1"/>
  <c r="K159" i="1"/>
  <c r="F156" i="1"/>
  <c r="B159" i="1"/>
  <c r="C159" i="1" s="1"/>
  <c r="G160" i="1"/>
  <c r="M160" i="1" s="1"/>
  <c r="E157" i="1"/>
  <c r="D157" i="1"/>
  <c r="L160" i="1" l="1"/>
  <c r="K160" i="1"/>
  <c r="F157" i="1"/>
  <c r="E158" i="1"/>
  <c r="D158" i="1"/>
  <c r="G161" i="1"/>
  <c r="M161" i="1" s="1"/>
  <c r="B160" i="1"/>
  <c r="C160" i="1" s="1"/>
  <c r="L161" i="1" l="1"/>
  <c r="K161" i="1"/>
  <c r="F158" i="1"/>
  <c r="B161" i="1"/>
  <c r="C161" i="1" s="1"/>
  <c r="G162" i="1"/>
  <c r="M162" i="1" s="1"/>
  <c r="E159" i="1"/>
  <c r="D159" i="1"/>
  <c r="K162" i="1" l="1"/>
  <c r="L162" i="1"/>
  <c r="F159" i="1"/>
  <c r="G163" i="1"/>
  <c r="M163" i="1" s="1"/>
  <c r="D160" i="1"/>
  <c r="E160" i="1"/>
  <c r="B162" i="1"/>
  <c r="C162" i="1" s="1"/>
  <c r="K163" i="1" l="1"/>
  <c r="L163" i="1"/>
  <c r="F160" i="1"/>
  <c r="B163" i="1"/>
  <c r="C163" i="1" s="1"/>
  <c r="E161" i="1"/>
  <c r="D161" i="1"/>
  <c r="G164" i="1"/>
  <c r="M164" i="1" s="1"/>
  <c r="L164" i="1" l="1"/>
  <c r="K164" i="1"/>
  <c r="F161" i="1"/>
  <c r="G165" i="1"/>
  <c r="M165" i="1" s="1"/>
  <c r="E162" i="1"/>
  <c r="D162" i="1"/>
  <c r="B164" i="1"/>
  <c r="C164" i="1" s="1"/>
  <c r="L165" i="1" l="1"/>
  <c r="K165" i="1"/>
  <c r="F162" i="1"/>
  <c r="B165" i="1"/>
  <c r="C165" i="1" s="1"/>
  <c r="E163" i="1"/>
  <c r="D163" i="1"/>
  <c r="G166" i="1"/>
  <c r="M166" i="1" s="1"/>
  <c r="L166" i="1" l="1"/>
  <c r="K166" i="1"/>
  <c r="B166" i="1"/>
  <c r="C166" i="1" s="1"/>
  <c r="G167" i="1"/>
  <c r="M167" i="1" s="1"/>
  <c r="F163" i="1"/>
  <c r="E164" i="1"/>
  <c r="D164" i="1"/>
  <c r="K167" i="1" l="1"/>
  <c r="L167" i="1"/>
  <c r="F164" i="1"/>
  <c r="G168" i="1"/>
  <c r="M168" i="1" s="1"/>
  <c r="E165" i="1"/>
  <c r="D165" i="1"/>
  <c r="B167" i="1"/>
  <c r="C167" i="1" s="1"/>
  <c r="K168" i="1" l="1"/>
  <c r="L168" i="1"/>
  <c r="G169" i="1"/>
  <c r="M169" i="1" s="1"/>
  <c r="B168" i="1"/>
  <c r="C168" i="1" s="1"/>
  <c r="E166" i="1"/>
  <c r="D166" i="1"/>
  <c r="F165" i="1"/>
  <c r="K169" i="1" l="1"/>
  <c r="L169" i="1"/>
  <c r="D167" i="1"/>
  <c r="E167" i="1"/>
  <c r="F166" i="1"/>
  <c r="B169" i="1"/>
  <c r="C169" i="1" s="1"/>
  <c r="G170" i="1"/>
  <c r="M170" i="1" s="1"/>
  <c r="K170" i="1" l="1"/>
  <c r="L170" i="1"/>
  <c r="G171" i="1"/>
  <c r="M171" i="1" s="1"/>
  <c r="B170" i="1"/>
  <c r="C170" i="1" s="1"/>
  <c r="D168" i="1"/>
  <c r="E168" i="1"/>
  <c r="F167" i="1"/>
  <c r="K171" i="1" l="1"/>
  <c r="L171" i="1"/>
  <c r="F168" i="1"/>
  <c r="E169" i="1"/>
  <c r="D169" i="1"/>
  <c r="B171" i="1"/>
  <c r="C171" i="1" s="1"/>
  <c r="G172" i="1"/>
  <c r="M172" i="1" s="1"/>
  <c r="K172" i="1" l="1"/>
  <c r="L172" i="1"/>
  <c r="D170" i="1"/>
  <c r="E170" i="1"/>
  <c r="G173" i="1"/>
  <c r="M173" i="1" s="1"/>
  <c r="B172" i="1"/>
  <c r="C172" i="1" s="1"/>
  <c r="F169" i="1"/>
  <c r="K173" i="1" l="1"/>
  <c r="L173" i="1"/>
  <c r="B173" i="1"/>
  <c r="C173" i="1" s="1"/>
  <c r="F170" i="1"/>
  <c r="E171" i="1"/>
  <c r="D171" i="1"/>
  <c r="G174" i="1"/>
  <c r="M174" i="1" s="1"/>
  <c r="K174" i="1" l="1"/>
  <c r="L174" i="1"/>
  <c r="F171" i="1"/>
  <c r="G175" i="1"/>
  <c r="M175" i="1" s="1"/>
  <c r="D172" i="1"/>
  <c r="E172" i="1"/>
  <c r="B174" i="1"/>
  <c r="C174" i="1" s="1"/>
  <c r="K175" i="1" l="1"/>
  <c r="L175" i="1"/>
  <c r="F172" i="1"/>
  <c r="D173" i="1"/>
  <c r="E173" i="1"/>
  <c r="G176" i="1"/>
  <c r="M176" i="1" s="1"/>
  <c r="B175" i="1"/>
  <c r="C175" i="1" s="1"/>
  <c r="K176" i="1" l="1"/>
  <c r="L176" i="1"/>
  <c r="F173" i="1"/>
  <c r="E174" i="1"/>
  <c r="D174" i="1"/>
  <c r="B176" i="1"/>
  <c r="C176" i="1" s="1"/>
  <c r="G177" i="1"/>
  <c r="M177" i="1" s="1"/>
  <c r="K177" i="1" l="1"/>
  <c r="L177" i="1"/>
  <c r="F174" i="1"/>
  <c r="E175" i="1"/>
  <c r="D175" i="1"/>
  <c r="G178" i="1"/>
  <c r="M178" i="1" s="1"/>
  <c r="B177" i="1"/>
  <c r="C177" i="1" s="1"/>
  <c r="L178" i="1" l="1"/>
  <c r="K178" i="1"/>
  <c r="F175" i="1"/>
  <c r="E176" i="1"/>
  <c r="D176" i="1"/>
  <c r="G179" i="1"/>
  <c r="M179" i="1" s="1"/>
  <c r="B178" i="1"/>
  <c r="C178" i="1" s="1"/>
  <c r="L179" i="1" l="1"/>
  <c r="K179" i="1"/>
  <c r="F176" i="1"/>
  <c r="D177" i="1"/>
  <c r="E177" i="1"/>
  <c r="B179" i="1"/>
  <c r="C179" i="1" s="1"/>
  <c r="G180" i="1"/>
  <c r="M180" i="1" s="1"/>
  <c r="K180" i="1" l="1"/>
  <c r="L180" i="1"/>
  <c r="F177" i="1"/>
  <c r="E178" i="1"/>
  <c r="D178" i="1"/>
  <c r="B180" i="1"/>
  <c r="C180" i="1" s="1"/>
  <c r="G181" i="1"/>
  <c r="M181" i="1" s="1"/>
  <c r="L181" i="1" l="1"/>
  <c r="K181" i="1"/>
  <c r="F178" i="1"/>
  <c r="G182" i="1"/>
  <c r="M182" i="1" s="1"/>
  <c r="E179" i="1"/>
  <c r="D179" i="1"/>
  <c r="B181" i="1"/>
  <c r="C181" i="1" s="1"/>
  <c r="K182" i="1" l="1"/>
  <c r="L182" i="1"/>
  <c r="E180" i="1"/>
  <c r="D180" i="1"/>
  <c r="B182" i="1"/>
  <c r="C182" i="1" s="1"/>
  <c r="F179" i="1"/>
  <c r="G183" i="1"/>
  <c r="M183" i="1" s="1"/>
  <c r="L183" i="1" l="1"/>
  <c r="K183" i="1"/>
  <c r="E181" i="1"/>
  <c r="D181" i="1"/>
  <c r="G184" i="1"/>
  <c r="M184" i="1" s="1"/>
  <c r="F180" i="1"/>
  <c r="B183" i="1"/>
  <c r="C183" i="1" s="1"/>
  <c r="L184" i="1" l="1"/>
  <c r="K184" i="1"/>
  <c r="E182" i="1"/>
  <c r="D182" i="1"/>
  <c r="G185" i="1"/>
  <c r="M185" i="1" s="1"/>
  <c r="B184" i="1"/>
  <c r="C184" i="1" s="1"/>
  <c r="F181" i="1"/>
  <c r="L185" i="1" l="1"/>
  <c r="K185" i="1"/>
  <c r="F182" i="1"/>
  <c r="B185" i="1"/>
  <c r="C185" i="1" s="1"/>
  <c r="D183" i="1"/>
  <c r="E183" i="1"/>
  <c r="G186" i="1"/>
  <c r="M186" i="1" s="1"/>
  <c r="L186" i="1" l="1"/>
  <c r="K186" i="1"/>
  <c r="F183" i="1"/>
  <c r="E184" i="1"/>
  <c r="D184" i="1"/>
  <c r="G187" i="1"/>
  <c r="M187" i="1" s="1"/>
  <c r="B186" i="1"/>
  <c r="C186" i="1" s="1"/>
  <c r="L187" i="1" l="1"/>
  <c r="K187" i="1"/>
  <c r="F184" i="1"/>
  <c r="G188" i="1"/>
  <c r="M188" i="1" s="1"/>
  <c r="B187" i="1"/>
  <c r="C187" i="1" s="1"/>
  <c r="D185" i="1"/>
  <c r="E185" i="1"/>
  <c r="L188" i="1" l="1"/>
  <c r="K188" i="1"/>
  <c r="B188" i="1"/>
  <c r="C188" i="1" s="1"/>
  <c r="D186" i="1"/>
  <c r="E186" i="1"/>
  <c r="G189" i="1"/>
  <c r="M189" i="1" s="1"/>
  <c r="F185" i="1"/>
  <c r="K189" i="1" l="1"/>
  <c r="L189" i="1"/>
  <c r="G190" i="1"/>
  <c r="M190" i="1" s="1"/>
  <c r="F186" i="1"/>
  <c r="E187" i="1"/>
  <c r="D187" i="1"/>
  <c r="B189" i="1"/>
  <c r="C189" i="1" s="1"/>
  <c r="K190" i="1" l="1"/>
  <c r="L190" i="1"/>
  <c r="F187" i="1"/>
  <c r="G191" i="1"/>
  <c r="M191" i="1" s="1"/>
  <c r="E188" i="1"/>
  <c r="D188" i="1"/>
  <c r="B190" i="1"/>
  <c r="C190" i="1" s="1"/>
  <c r="K191" i="1" l="1"/>
  <c r="L191" i="1"/>
  <c r="F188" i="1"/>
  <c r="G192" i="1"/>
  <c r="M192" i="1" s="1"/>
  <c r="E189" i="1"/>
  <c r="D189" i="1"/>
  <c r="B191" i="1"/>
  <c r="C191" i="1" s="1"/>
  <c r="K192" i="1" l="1"/>
  <c r="L192" i="1"/>
  <c r="F189" i="1"/>
  <c r="B192" i="1"/>
  <c r="C192" i="1" s="1"/>
  <c r="G193" i="1"/>
  <c r="M193" i="1" s="1"/>
  <c r="E190" i="1"/>
  <c r="D190" i="1"/>
  <c r="L193" i="1" l="1"/>
  <c r="K193" i="1"/>
  <c r="F190" i="1"/>
  <c r="G194" i="1"/>
  <c r="M194" i="1" s="1"/>
  <c r="D191" i="1"/>
  <c r="E191" i="1"/>
  <c r="B193" i="1"/>
  <c r="C193" i="1" s="1"/>
  <c r="L194" i="1" l="1"/>
  <c r="K194" i="1"/>
  <c r="F191" i="1"/>
  <c r="B194" i="1"/>
  <c r="C194" i="1" s="1"/>
  <c r="E192" i="1"/>
  <c r="D192" i="1"/>
  <c r="G195" i="1"/>
  <c r="M195" i="1" s="1"/>
  <c r="L195" i="1" l="1"/>
  <c r="K195" i="1"/>
  <c r="G196" i="1"/>
  <c r="M196" i="1" s="1"/>
  <c r="B195" i="1"/>
  <c r="C195" i="1" s="1"/>
  <c r="F192" i="1"/>
  <c r="D193" i="1"/>
  <c r="E193" i="1"/>
  <c r="L196" i="1" l="1"/>
  <c r="K196" i="1"/>
  <c r="F193" i="1"/>
  <c r="D194" i="1"/>
  <c r="E194" i="1"/>
  <c r="B196" i="1"/>
  <c r="C196" i="1" s="1"/>
  <c r="G197" i="1"/>
  <c r="M197" i="1" s="1"/>
  <c r="L197" i="1" l="1"/>
  <c r="K197" i="1"/>
  <c r="F194" i="1"/>
  <c r="B197" i="1"/>
  <c r="C197" i="1" s="1"/>
  <c r="G198" i="1"/>
  <c r="M198" i="1" s="1"/>
  <c r="E195" i="1"/>
  <c r="D195" i="1"/>
  <c r="K198" i="1" l="1"/>
  <c r="L198" i="1"/>
  <c r="F195" i="1"/>
  <c r="G199" i="1"/>
  <c r="M199" i="1" s="1"/>
  <c r="D196" i="1"/>
  <c r="E196" i="1"/>
  <c r="B198" i="1"/>
  <c r="C198" i="1" s="1"/>
  <c r="K199" i="1" l="1"/>
  <c r="L199" i="1"/>
  <c r="F196" i="1"/>
  <c r="B199" i="1"/>
  <c r="C199" i="1" s="1"/>
  <c r="E197" i="1"/>
  <c r="D197" i="1"/>
  <c r="G200" i="1"/>
  <c r="M200" i="1" s="1"/>
  <c r="L200" i="1" l="1"/>
  <c r="K200" i="1"/>
  <c r="G201" i="1"/>
  <c r="M201" i="1" s="1"/>
  <c r="B200" i="1"/>
  <c r="C200" i="1" s="1"/>
  <c r="F197" i="1"/>
  <c r="E198" i="1"/>
  <c r="D198" i="1"/>
  <c r="K201" i="1" l="1"/>
  <c r="L201" i="1"/>
  <c r="F198" i="1"/>
  <c r="E199" i="1"/>
  <c r="D199" i="1"/>
  <c r="G202" i="1"/>
  <c r="M202" i="1" s="1"/>
  <c r="B201" i="1"/>
  <c r="C201" i="1" s="1"/>
  <c r="K202" i="1" l="1"/>
  <c r="L202" i="1"/>
  <c r="F199" i="1"/>
  <c r="E200" i="1"/>
  <c r="D200" i="1"/>
  <c r="B202" i="1"/>
  <c r="C202" i="1" s="1"/>
  <c r="G203" i="1"/>
  <c r="M203" i="1" s="1"/>
  <c r="K203" i="1" l="1"/>
  <c r="L203" i="1"/>
  <c r="F200" i="1"/>
  <c r="G204" i="1"/>
  <c r="M204" i="1" s="1"/>
  <c r="D201" i="1"/>
  <c r="E201" i="1"/>
  <c r="B203" i="1"/>
  <c r="C203" i="1" s="1"/>
  <c r="K204" i="1" l="1"/>
  <c r="L204" i="1"/>
  <c r="B204" i="1"/>
  <c r="C204" i="1" s="1"/>
  <c r="D202" i="1"/>
  <c r="E202" i="1"/>
  <c r="F201" i="1"/>
  <c r="G205" i="1"/>
  <c r="M205" i="1" s="1"/>
  <c r="L205" i="1" l="1"/>
  <c r="K205" i="1"/>
  <c r="F202" i="1"/>
  <c r="G206" i="1"/>
  <c r="M206" i="1" s="1"/>
  <c r="E203" i="1"/>
  <c r="D203" i="1"/>
  <c r="B205" i="1"/>
  <c r="C205" i="1" s="1"/>
  <c r="L206" i="1" l="1"/>
  <c r="K206" i="1"/>
  <c r="G207" i="1"/>
  <c r="M207" i="1" s="1"/>
  <c r="B206" i="1"/>
  <c r="C206" i="1" s="1"/>
  <c r="F203" i="1"/>
  <c r="D204" i="1"/>
  <c r="E204" i="1"/>
  <c r="K207" i="1" l="1"/>
  <c r="L207" i="1"/>
  <c r="E205" i="1"/>
  <c r="D205" i="1"/>
  <c r="B207" i="1"/>
  <c r="C207" i="1" s="1"/>
  <c r="F204" i="1"/>
  <c r="G208" i="1"/>
  <c r="M208" i="1" s="1"/>
  <c r="L208" i="1" l="1"/>
  <c r="K208" i="1"/>
  <c r="G209" i="1"/>
  <c r="M209" i="1" s="1"/>
  <c r="E206" i="1"/>
  <c r="D206" i="1"/>
  <c r="B208" i="1"/>
  <c r="C208" i="1" s="1"/>
  <c r="F205" i="1"/>
  <c r="K209" i="1" l="1"/>
  <c r="L209" i="1"/>
  <c r="F206" i="1"/>
  <c r="B209" i="1"/>
  <c r="C209" i="1" s="1"/>
  <c r="E207" i="1"/>
  <c r="D207" i="1"/>
  <c r="G210" i="1"/>
  <c r="M210" i="1" s="1"/>
  <c r="K210" i="1" l="1"/>
  <c r="L210" i="1"/>
  <c r="F207" i="1"/>
  <c r="G211" i="1"/>
  <c r="M211" i="1" s="1"/>
  <c r="D208" i="1"/>
  <c r="E208" i="1"/>
  <c r="B210" i="1"/>
  <c r="C210" i="1" s="1"/>
  <c r="K211" i="1" l="1"/>
  <c r="L211" i="1"/>
  <c r="F208" i="1"/>
  <c r="G212" i="1"/>
  <c r="M212" i="1" s="1"/>
  <c r="E209" i="1"/>
  <c r="D209" i="1"/>
  <c r="B211" i="1"/>
  <c r="C211" i="1" s="1"/>
  <c r="L212" i="1" l="1"/>
  <c r="K212" i="1"/>
  <c r="B212" i="1"/>
  <c r="C212" i="1" s="1"/>
  <c r="D210" i="1"/>
  <c r="E210" i="1"/>
  <c r="F209" i="1"/>
  <c r="G213" i="1"/>
  <c r="M213" i="1" s="1"/>
  <c r="K213" i="1" l="1"/>
  <c r="L213" i="1"/>
  <c r="G214" i="1"/>
  <c r="M214" i="1" s="1"/>
  <c r="F210" i="1"/>
  <c r="E211" i="1"/>
  <c r="D211" i="1"/>
  <c r="B213" i="1"/>
  <c r="C213" i="1" s="1"/>
  <c r="K214" i="1" l="1"/>
  <c r="L214" i="1"/>
  <c r="F211" i="1"/>
  <c r="D212" i="1"/>
  <c r="E212" i="1"/>
  <c r="B214" i="1"/>
  <c r="C214" i="1" s="1"/>
  <c r="G215" i="1"/>
  <c r="M215" i="1" s="1"/>
  <c r="L215" i="1" l="1"/>
  <c r="K215" i="1"/>
  <c r="E213" i="1"/>
  <c r="D213" i="1"/>
  <c r="B215" i="1"/>
  <c r="C215" i="1" s="1"/>
  <c r="F212" i="1"/>
  <c r="G216" i="1"/>
  <c r="M216" i="1" s="1"/>
  <c r="K216" i="1" l="1"/>
  <c r="L216" i="1"/>
  <c r="F213" i="1"/>
  <c r="G217" i="1"/>
  <c r="M217" i="1" s="1"/>
  <c r="B216" i="1"/>
  <c r="C216" i="1" s="1"/>
  <c r="E214" i="1"/>
  <c r="D214" i="1"/>
  <c r="L217" i="1" l="1"/>
  <c r="K217" i="1"/>
  <c r="F214" i="1"/>
  <c r="G218" i="1"/>
  <c r="M218" i="1" s="1"/>
  <c r="D215" i="1"/>
  <c r="E215" i="1"/>
  <c r="B217" i="1"/>
  <c r="C217" i="1" s="1"/>
  <c r="K218" i="1" l="1"/>
  <c r="L218" i="1"/>
  <c r="D216" i="1"/>
  <c r="E216" i="1"/>
  <c r="B218" i="1"/>
  <c r="C218" i="1" s="1"/>
  <c r="G219" i="1"/>
  <c r="M219" i="1" s="1"/>
  <c r="F215" i="1"/>
  <c r="K219" i="1" l="1"/>
  <c r="L219" i="1"/>
  <c r="F216" i="1"/>
  <c r="B219" i="1"/>
  <c r="C219" i="1" s="1"/>
  <c r="E217" i="1"/>
  <c r="D217" i="1"/>
  <c r="G220" i="1"/>
  <c r="M220" i="1" s="1"/>
  <c r="K220" i="1" l="1"/>
  <c r="L220" i="1"/>
  <c r="F217" i="1"/>
  <c r="E218" i="1"/>
  <c r="D218" i="1"/>
  <c r="B220" i="1"/>
  <c r="C220" i="1" s="1"/>
  <c r="F218" i="1" l="1"/>
  <c r="E219" i="1"/>
  <c r="D219" i="1"/>
  <c r="E220" i="1"/>
  <c r="D220" i="1"/>
  <c r="I181" i="1" l="1" a="1"/>
  <c r="I181" i="1" s="1"/>
  <c r="I46" i="1" a="1"/>
  <c r="I46" i="1" s="1"/>
  <c r="H153" i="1" a="1"/>
  <c r="H153" i="1" s="1"/>
  <c r="I109" i="1" a="1"/>
  <c r="I109" i="1" s="1"/>
  <c r="H200" i="1" a="1"/>
  <c r="H200" i="1" s="1"/>
  <c r="I117" i="1" a="1"/>
  <c r="I117" i="1" s="1"/>
  <c r="H103" i="1" a="1"/>
  <c r="H103" i="1" s="1"/>
  <c r="H159" i="1" a="1"/>
  <c r="H159" i="1" s="1"/>
  <c r="I124" i="1" a="1"/>
  <c r="I124" i="1" s="1"/>
  <c r="H126" i="1" a="1"/>
  <c r="H126" i="1" s="1"/>
  <c r="H208" i="1" a="1"/>
  <c r="H208" i="1" s="1"/>
  <c r="H32" i="1" a="1"/>
  <c r="H32" i="1" s="1"/>
  <c r="I162" i="1" a="1"/>
  <c r="I162" i="1" s="1"/>
  <c r="I142" i="1" a="1"/>
  <c r="I142" i="1" s="1"/>
  <c r="I39" i="1" a="1"/>
  <c r="I39" i="1" s="1"/>
  <c r="I140" i="1" a="1"/>
  <c r="I140" i="1" s="1"/>
  <c r="H106" i="1" a="1"/>
  <c r="H106" i="1" s="1"/>
  <c r="H92" i="1" a="1"/>
  <c r="H92" i="1" s="1"/>
  <c r="H120" i="1" a="1"/>
  <c r="H120" i="1" s="1"/>
  <c r="I101" i="1" a="1"/>
  <c r="I101" i="1" s="1"/>
  <c r="I93" i="1" a="1"/>
  <c r="I93" i="1" s="1"/>
  <c r="H21" i="1" a="1"/>
  <c r="H21" i="1" s="1"/>
  <c r="I189" i="1" a="1"/>
  <c r="I189" i="1" s="1"/>
  <c r="H109" i="1" a="1"/>
  <c r="H109" i="1" s="1"/>
  <c r="O109" i="1" s="1"/>
  <c r="H184" i="1" a="1"/>
  <c r="H184" i="1" s="1"/>
  <c r="I81" i="1" a="1"/>
  <c r="I81" i="1" s="1"/>
  <c r="I123" i="1" a="1"/>
  <c r="I123" i="1" s="1"/>
  <c r="I26" i="1" a="1"/>
  <c r="I26" i="1" s="1"/>
  <c r="H149" i="1" a="1"/>
  <c r="H149" i="1" s="1"/>
  <c r="H180" i="1" a="1"/>
  <c r="H180" i="1" s="1"/>
  <c r="I182" i="1" a="1"/>
  <c r="I182" i="1" s="1"/>
  <c r="H86" i="1" a="1"/>
  <c r="H86" i="1" s="1"/>
  <c r="I216" i="1" a="1"/>
  <c r="I216" i="1" s="1"/>
  <c r="H191" i="1" a="1"/>
  <c r="H191" i="1" s="1"/>
  <c r="H210" i="1" a="1"/>
  <c r="H210" i="1" s="1"/>
  <c r="I217" i="1" a="1"/>
  <c r="I217" i="1" s="1"/>
  <c r="H198" i="1" a="1"/>
  <c r="H198" i="1" s="1"/>
  <c r="H203" i="1" a="1"/>
  <c r="H203" i="1" s="1"/>
  <c r="H150" i="1" a="1"/>
  <c r="H150" i="1" s="1"/>
  <c r="I211" i="1" a="1"/>
  <c r="I211" i="1" s="1"/>
  <c r="H152" i="1" a="1"/>
  <c r="H152" i="1" s="1"/>
  <c r="H118" i="1" a="1"/>
  <c r="H118" i="1" s="1"/>
  <c r="H168" i="1" a="1"/>
  <c r="H168" i="1" s="1"/>
  <c r="H44" i="1" a="1"/>
  <c r="H44" i="1" s="1"/>
  <c r="H166" i="1" a="1"/>
  <c r="H166" i="1" s="1"/>
  <c r="H147" i="1" a="1"/>
  <c r="H147" i="1" s="1"/>
  <c r="H139" i="1" a="1"/>
  <c r="H139" i="1" s="1"/>
  <c r="I100" i="1" a="1"/>
  <c r="I100" i="1" s="1"/>
  <c r="I128" i="1" a="1"/>
  <c r="I128" i="1" s="1"/>
  <c r="H217" i="1" a="1"/>
  <c r="H217" i="1" s="1"/>
  <c r="H137" i="1" a="1"/>
  <c r="H137" i="1" s="1"/>
  <c r="I215" i="1" a="1"/>
  <c r="I215" i="1" s="1"/>
  <c r="I52" i="1" a="1"/>
  <c r="I52" i="1" s="1"/>
  <c r="H160" i="1" a="1"/>
  <c r="H160" i="1" s="1"/>
  <c r="H88" i="1" a="1"/>
  <c r="H88" i="1" s="1"/>
  <c r="H69" i="1" a="1"/>
  <c r="H69" i="1" s="1"/>
  <c r="I201" i="1" a="1"/>
  <c r="I201" i="1" s="1"/>
  <c r="H31" i="1" a="1"/>
  <c r="H31" i="1" s="1"/>
  <c r="I188" i="1" a="1"/>
  <c r="I188" i="1" s="1"/>
  <c r="I21" i="1" a="1"/>
  <c r="I21" i="1" s="1"/>
  <c r="I96" i="1" a="1"/>
  <c r="I96" i="1" s="1"/>
  <c r="H48" i="1" a="1"/>
  <c r="H48" i="1" s="1"/>
  <c r="I154" i="1" a="1"/>
  <c r="I154" i="1" s="1"/>
  <c r="I64" i="1" a="1"/>
  <c r="I64" i="1" s="1"/>
  <c r="I99" i="1" a="1"/>
  <c r="I99" i="1" s="1"/>
  <c r="I58" i="1" a="1"/>
  <c r="I58" i="1" s="1"/>
  <c r="H46" i="1" a="1"/>
  <c r="H46" i="1" s="1"/>
  <c r="I206" i="1" a="1"/>
  <c r="I206" i="1" s="1"/>
  <c r="I79" i="1" a="1"/>
  <c r="I79" i="1" s="1"/>
  <c r="H169" i="1" a="1"/>
  <c r="H169" i="1" s="1"/>
  <c r="I87" i="1" a="1"/>
  <c r="I87" i="1" s="1"/>
  <c r="H145" i="1" a="1"/>
  <c r="H145" i="1" s="1"/>
  <c r="H123" i="1" a="1"/>
  <c r="H123" i="1" s="1"/>
  <c r="I205" i="1" a="1"/>
  <c r="I205" i="1" s="1"/>
  <c r="H65" i="1" a="1"/>
  <c r="H65" i="1" s="1"/>
  <c r="I197" i="1" a="1"/>
  <c r="I197" i="1" s="1"/>
  <c r="H127" i="1" a="1"/>
  <c r="H127" i="1" s="1"/>
  <c r="H50" i="1" a="1"/>
  <c r="H50" i="1" s="1"/>
  <c r="I180" i="1" a="1"/>
  <c r="I180" i="1" s="1"/>
  <c r="H132" i="1" a="1"/>
  <c r="H132" i="1" s="1"/>
  <c r="I54" i="1" a="1"/>
  <c r="I54" i="1" s="1"/>
  <c r="I135" i="1" a="1"/>
  <c r="I135" i="1" s="1"/>
  <c r="I143" i="1" a="1"/>
  <c r="I143" i="1" s="1"/>
  <c r="I53" i="1" a="1"/>
  <c r="I53" i="1" s="1"/>
  <c r="H117" i="1" a="1"/>
  <c r="H117" i="1" s="1"/>
  <c r="H26" i="1" a="1"/>
  <c r="H26" i="1" s="1"/>
  <c r="I70" i="1" a="1"/>
  <c r="I70" i="1" s="1"/>
  <c r="I125" i="1" a="1"/>
  <c r="I125" i="1" s="1"/>
  <c r="I32" i="1" a="1"/>
  <c r="I32" i="1" s="1"/>
  <c r="H45" i="1" a="1"/>
  <c r="H45" i="1" s="1"/>
  <c r="H121" i="1" a="1"/>
  <c r="H121" i="1" s="1"/>
  <c r="H161" i="1" a="1"/>
  <c r="H161" i="1" s="1"/>
  <c r="H38" i="1" a="1"/>
  <c r="H38" i="1" s="1"/>
  <c r="I83" i="1" a="1"/>
  <c r="I83" i="1" s="1"/>
  <c r="H189" i="1" a="1"/>
  <c r="H189" i="1" s="1"/>
  <c r="H179" i="1" a="1"/>
  <c r="H179" i="1" s="1"/>
  <c r="I187" i="1" a="1"/>
  <c r="I187" i="1" s="1"/>
  <c r="H209" i="1" a="1"/>
  <c r="H209" i="1" s="1"/>
  <c r="H196" i="1" a="1"/>
  <c r="H196" i="1" s="1"/>
  <c r="H146" i="1" a="1"/>
  <c r="H146" i="1" s="1"/>
  <c r="H130" i="1" a="1"/>
  <c r="H130" i="1" s="1"/>
  <c r="H90" i="1" a="1"/>
  <c r="H90" i="1" s="1"/>
  <c r="H114" i="1" a="1"/>
  <c r="H114" i="1" s="1"/>
  <c r="H61" i="1" a="1"/>
  <c r="H61" i="1" s="1"/>
  <c r="H122" i="1" a="1"/>
  <c r="H122" i="1" s="1"/>
  <c r="H81" i="1" a="1"/>
  <c r="H81" i="1" s="1"/>
  <c r="O81" i="1" s="1"/>
  <c r="I214" i="1" a="1"/>
  <c r="I214" i="1" s="1"/>
  <c r="H110" i="1" a="1"/>
  <c r="H110" i="1" s="1"/>
  <c r="I176" i="1" a="1"/>
  <c r="I176" i="1" s="1"/>
  <c r="H163" i="1" a="1"/>
  <c r="H163" i="1" s="1"/>
  <c r="I56" i="1" a="1"/>
  <c r="I56" i="1" s="1"/>
  <c r="H192" i="1" a="1"/>
  <c r="H192" i="1" s="1"/>
  <c r="I68" i="1" a="1"/>
  <c r="I68" i="1" s="1"/>
  <c r="I218" i="1" a="1"/>
  <c r="I218" i="1" s="1"/>
  <c r="H157" i="1" a="1"/>
  <c r="H157" i="1" s="1"/>
  <c r="I74" i="1" a="1"/>
  <c r="I74" i="1" s="1"/>
  <c r="H78" i="1" a="1"/>
  <c r="H78" i="1" s="1"/>
  <c r="I139" i="1" a="1"/>
  <c r="I139" i="1" s="1"/>
  <c r="I66" i="1" a="1"/>
  <c r="I66" i="1" s="1"/>
  <c r="H37" i="1" a="1"/>
  <c r="H37" i="1" s="1"/>
  <c r="H41" i="1" a="1"/>
  <c r="H41" i="1" s="1"/>
  <c r="I80" i="1" a="1"/>
  <c r="I80" i="1" s="1"/>
  <c r="I28" i="1" a="1"/>
  <c r="I28" i="1" s="1"/>
  <c r="I213" i="1" a="1"/>
  <c r="I213" i="1" s="1"/>
  <c r="H143" i="1" a="1"/>
  <c r="H143" i="1" s="1"/>
  <c r="I141" i="1" a="1"/>
  <c r="I141" i="1" s="1"/>
  <c r="H125" i="1" a="1"/>
  <c r="H125" i="1" s="1"/>
  <c r="H206" i="1" a="1"/>
  <c r="H206" i="1" s="1"/>
  <c r="I105" i="1" a="1"/>
  <c r="I105" i="1" s="1"/>
  <c r="H71" i="1" a="1"/>
  <c r="H71" i="1" s="1"/>
  <c r="H91" i="1" a="1"/>
  <c r="H91" i="1" s="1"/>
  <c r="H36" i="1" a="1"/>
  <c r="H36" i="1" s="1"/>
  <c r="I166" i="1" a="1"/>
  <c r="I166" i="1" s="1"/>
  <c r="I209" i="1" a="1"/>
  <c r="I209" i="1" s="1"/>
  <c r="O209" i="1" s="1"/>
  <c r="I193" i="1" a="1"/>
  <c r="I193" i="1" s="1"/>
  <c r="H43" i="1" a="1"/>
  <c r="H43" i="1" s="1"/>
  <c r="I192" i="1" a="1"/>
  <c r="I192" i="1" s="1"/>
  <c r="I207" i="1" a="1"/>
  <c r="I207" i="1" s="1"/>
  <c r="H172" i="1" a="1"/>
  <c r="H172" i="1" s="1"/>
  <c r="I113" i="1" a="1"/>
  <c r="I113" i="1" s="1"/>
  <c r="I50" i="1" a="1"/>
  <c r="I50" i="1" s="1"/>
  <c r="H40" i="1" a="1"/>
  <c r="H40" i="1" s="1"/>
  <c r="I49" i="1" a="1"/>
  <c r="I49" i="1" s="1"/>
  <c r="I177" i="1" a="1"/>
  <c r="I177" i="1" s="1"/>
  <c r="I186" i="1" a="1"/>
  <c r="I186" i="1" s="1"/>
  <c r="I108" i="1" a="1"/>
  <c r="I108" i="1" s="1"/>
  <c r="H52" i="1" a="1"/>
  <c r="H52" i="1" s="1"/>
  <c r="H195" i="1" a="1"/>
  <c r="H195" i="1" s="1"/>
  <c r="I25" i="1" a="1"/>
  <c r="I25" i="1" s="1"/>
  <c r="I71" i="1" a="1"/>
  <c r="I71" i="1" s="1"/>
  <c r="H42" i="1" a="1"/>
  <c r="H42" i="1" s="1"/>
  <c r="H87" i="1" a="1"/>
  <c r="H87" i="1" s="1"/>
  <c r="H53" i="1" a="1"/>
  <c r="H53" i="1" s="1"/>
  <c r="H211" i="1" a="1"/>
  <c r="H211" i="1" s="1"/>
  <c r="H201" i="1" a="1"/>
  <c r="H201" i="1" s="1"/>
  <c r="H82" i="1" a="1"/>
  <c r="H82" i="1" s="1"/>
  <c r="H89" i="1" a="1"/>
  <c r="H89" i="1" s="1"/>
  <c r="H51" i="1" a="1"/>
  <c r="H51" i="1" s="1"/>
  <c r="H35" i="1" a="1"/>
  <c r="H35" i="1" s="1"/>
  <c r="H129" i="1" a="1"/>
  <c r="H129" i="1" s="1"/>
  <c r="I146" i="1" a="1"/>
  <c r="I146" i="1" s="1"/>
  <c r="H30" i="1" a="1"/>
  <c r="H30" i="1" s="1"/>
  <c r="H67" i="1" a="1"/>
  <c r="H67" i="1" s="1"/>
  <c r="I65" i="1" a="1"/>
  <c r="I65" i="1" s="1"/>
  <c r="I144" i="1" a="1"/>
  <c r="I144" i="1" s="1"/>
  <c r="H219" i="1" a="1"/>
  <c r="H219" i="1" s="1"/>
  <c r="H54" i="1" a="1"/>
  <c r="H54" i="1" s="1"/>
  <c r="I183" i="1" a="1"/>
  <c r="I183" i="1" s="1"/>
  <c r="H66" i="1" a="1"/>
  <c r="H66" i="1" s="1"/>
  <c r="H128" i="1" a="1"/>
  <c r="H128" i="1" s="1"/>
  <c r="I157" i="1" a="1"/>
  <c r="I157" i="1" s="1"/>
  <c r="H194" i="1" a="1"/>
  <c r="H194" i="1" s="1"/>
  <c r="I152" i="1" a="1"/>
  <c r="I152" i="1" s="1"/>
  <c r="I48" i="1" a="1"/>
  <c r="I48" i="1" s="1"/>
  <c r="I196" i="1" a="1"/>
  <c r="I196" i="1" s="1"/>
  <c r="I179" i="1" a="1"/>
  <c r="I179" i="1" s="1"/>
  <c r="H62" i="1" a="1"/>
  <c r="H62" i="1" s="1"/>
  <c r="H176" i="1" a="1"/>
  <c r="H176" i="1" s="1"/>
  <c r="H197" i="1" a="1"/>
  <c r="H197" i="1" s="1"/>
  <c r="H60" i="1" a="1"/>
  <c r="H60" i="1" s="1"/>
  <c r="H158" i="1" a="1"/>
  <c r="H158" i="1" s="1"/>
  <c r="H64" i="1" a="1"/>
  <c r="H64" i="1" s="1"/>
  <c r="H98" i="1" a="1"/>
  <c r="H98" i="1" s="1"/>
  <c r="H74" i="1" a="1"/>
  <c r="H74" i="1" s="1"/>
  <c r="H63" i="1" a="1"/>
  <c r="H63" i="1" s="1"/>
  <c r="I175" i="1" a="1"/>
  <c r="I175" i="1" s="1"/>
  <c r="I92" i="1" a="1"/>
  <c r="I92" i="1" s="1"/>
  <c r="H112" i="1" a="1"/>
  <c r="H112" i="1" s="1"/>
  <c r="H119" i="1" a="1"/>
  <c r="H119" i="1" s="1"/>
  <c r="I164" i="1" a="1"/>
  <c r="I164" i="1" s="1"/>
  <c r="I156" i="1" a="1"/>
  <c r="I156" i="1" s="1"/>
  <c r="I34" i="1" a="1"/>
  <c r="I34" i="1" s="1"/>
  <c r="I148" i="1" a="1"/>
  <c r="I148" i="1" s="1"/>
  <c r="I191" i="1" a="1"/>
  <c r="I191" i="1" s="1"/>
  <c r="O191" i="1" s="1"/>
  <c r="I212" i="1" a="1"/>
  <c r="I212" i="1" s="1"/>
  <c r="I172" i="1" a="1"/>
  <c r="I172" i="1" s="1"/>
  <c r="I73" i="1" a="1"/>
  <c r="I73" i="1" s="1"/>
  <c r="I33" i="1" a="1"/>
  <c r="I33" i="1" s="1"/>
  <c r="H133" i="1" a="1"/>
  <c r="H133" i="1" s="1"/>
  <c r="H165" i="1" a="1"/>
  <c r="H165" i="1" s="1"/>
  <c r="I72" i="1" a="1"/>
  <c r="I72" i="1" s="1"/>
  <c r="I115" i="1" a="1"/>
  <c r="I115" i="1" s="1"/>
  <c r="I35" i="1" a="1"/>
  <c r="I35" i="1" s="1"/>
  <c r="H204" i="1" a="1"/>
  <c r="H204" i="1" s="1"/>
  <c r="I77" i="1" a="1"/>
  <c r="I77" i="1" s="1"/>
  <c r="H183" i="1" a="1"/>
  <c r="H183" i="1" s="1"/>
  <c r="H171" i="1" a="1"/>
  <c r="H171" i="1" s="1"/>
  <c r="I55" i="1" a="1"/>
  <c r="I55" i="1" s="1"/>
  <c r="I63" i="1" a="1"/>
  <c r="I63" i="1" s="1"/>
  <c r="I44" i="1" a="1"/>
  <c r="I44" i="1" s="1"/>
  <c r="I67" i="1" a="1"/>
  <c r="I67" i="1" s="1"/>
  <c r="I195" i="1" a="1"/>
  <c r="I195" i="1" s="1"/>
  <c r="H104" i="1" a="1"/>
  <c r="H104" i="1" s="1"/>
  <c r="H134" i="1" a="1"/>
  <c r="H134" i="1" s="1"/>
  <c r="I153" i="1" a="1"/>
  <c r="I153" i="1" s="1"/>
  <c r="I110" i="1" a="1"/>
  <c r="I110" i="1" s="1"/>
  <c r="I131" i="1" a="1"/>
  <c r="I131" i="1" s="1"/>
  <c r="I85" i="1" a="1"/>
  <c r="I85" i="1" s="1"/>
  <c r="I36" i="1" a="1"/>
  <c r="I36" i="1" s="1"/>
  <c r="I137" i="1" a="1"/>
  <c r="I137" i="1" s="1"/>
  <c r="I127" i="1" a="1"/>
  <c r="I127" i="1" s="1"/>
  <c r="I86" i="1" a="1"/>
  <c r="I86" i="1" s="1"/>
  <c r="H57" i="1" a="1"/>
  <c r="H57" i="1" s="1"/>
  <c r="H101" i="1" a="1"/>
  <c r="H101" i="1" s="1"/>
  <c r="H190" i="1" a="1"/>
  <c r="H190" i="1" s="1"/>
  <c r="I158" i="1" a="1"/>
  <c r="I158" i="1" s="1"/>
  <c r="I45" i="1" a="1"/>
  <c r="I45" i="1" s="1"/>
  <c r="I62" i="1" a="1"/>
  <c r="I62" i="1" s="1"/>
  <c r="H140" i="1" a="1"/>
  <c r="H140" i="1" s="1"/>
  <c r="I163" i="1" a="1"/>
  <c r="I163" i="1" s="1"/>
  <c r="O163" i="1" s="1"/>
  <c r="H108" i="1" a="1"/>
  <c r="H108" i="1" s="1"/>
  <c r="H151" i="1" a="1"/>
  <c r="H151" i="1" s="1"/>
  <c r="I185" i="1" a="1"/>
  <c r="I185" i="1" s="1"/>
  <c r="I155" i="1" a="1"/>
  <c r="I155" i="1" s="1"/>
  <c r="H138" i="1" a="1"/>
  <c r="H138" i="1" s="1"/>
  <c r="H213" i="1" a="1"/>
  <c r="H213" i="1" s="1"/>
  <c r="I22" i="1" a="1"/>
  <c r="I22" i="1" s="1"/>
  <c r="I61" i="1" a="1"/>
  <c r="I61" i="1" s="1"/>
  <c r="H135" i="1" a="1"/>
  <c r="H135" i="1" s="1"/>
  <c r="H55" i="1" a="1"/>
  <c r="H55" i="1" s="1"/>
  <c r="I111" i="1" a="1"/>
  <c r="I111" i="1" s="1"/>
  <c r="I194" i="1" a="1"/>
  <c r="I194" i="1" s="1"/>
  <c r="H94" i="1" a="1"/>
  <c r="H94" i="1" s="1"/>
  <c r="I160" i="1" a="1"/>
  <c r="I160" i="1" s="1"/>
  <c r="I43" i="1" a="1"/>
  <c r="I43" i="1" s="1"/>
  <c r="H156" i="1" a="1"/>
  <c r="H156" i="1" s="1"/>
  <c r="I145" i="1" a="1"/>
  <c r="I145" i="1" s="1"/>
  <c r="I98" i="1" a="1"/>
  <c r="I98" i="1" s="1"/>
  <c r="I47" i="1" a="1"/>
  <c r="I47" i="1" s="1"/>
  <c r="H47" i="1" a="1"/>
  <c r="H47" i="1" s="1"/>
  <c r="I202" i="1" a="1"/>
  <c r="I202" i="1" s="1"/>
  <c r="H212" i="1" a="1"/>
  <c r="H212" i="1" s="1"/>
  <c r="I147" i="1" a="1"/>
  <c r="I147" i="1" s="1"/>
  <c r="H199" i="1" a="1"/>
  <c r="H199" i="1" s="1"/>
  <c r="I37" i="1" a="1"/>
  <c r="I37" i="1" s="1"/>
  <c r="H207" i="1" a="1"/>
  <c r="H207" i="1" s="1"/>
  <c r="I104" i="1" a="1"/>
  <c r="I104" i="1" s="1"/>
  <c r="I173" i="1" a="1"/>
  <c r="I173" i="1" s="1"/>
  <c r="H202" i="1" a="1"/>
  <c r="H202" i="1" s="1"/>
  <c r="I118" i="1" a="1"/>
  <c r="I118" i="1" s="1"/>
  <c r="I174" i="1" a="1"/>
  <c r="I174" i="1" s="1"/>
  <c r="I129" i="1" a="1"/>
  <c r="I129" i="1" s="1"/>
  <c r="I30" i="1" a="1"/>
  <c r="I30" i="1" s="1"/>
  <c r="I132" i="1" a="1"/>
  <c r="I132" i="1" s="1"/>
  <c r="I42" i="1" a="1"/>
  <c r="I42" i="1" s="1"/>
  <c r="H116" i="1" a="1"/>
  <c r="H116" i="1" s="1"/>
  <c r="I134" i="1" a="1"/>
  <c r="I134" i="1" s="1"/>
  <c r="H220" i="1" a="1"/>
  <c r="H220" i="1" s="1"/>
  <c r="I133" i="1" a="1"/>
  <c r="I133" i="1" s="1"/>
  <c r="I149" i="1" a="1"/>
  <c r="I149" i="1" s="1"/>
  <c r="H93" i="1" a="1"/>
  <c r="H93" i="1" s="1"/>
  <c r="I150" i="1" a="1"/>
  <c r="I150" i="1" s="1"/>
  <c r="H136" i="1" a="1"/>
  <c r="H136" i="1" s="1"/>
  <c r="I82" i="1" a="1"/>
  <c r="I82" i="1" s="1"/>
  <c r="I112" i="1" a="1"/>
  <c r="I112" i="1" s="1"/>
  <c r="H75" i="1" a="1"/>
  <c r="H75" i="1" s="1"/>
  <c r="H29" i="1" a="1"/>
  <c r="H29" i="1" s="1"/>
  <c r="H100" i="1" a="1"/>
  <c r="H100" i="1" s="1"/>
  <c r="H193" i="1" a="1"/>
  <c r="H193" i="1" s="1"/>
  <c r="H173" i="1" a="1"/>
  <c r="H173" i="1" s="1"/>
  <c r="I88" i="1" a="1"/>
  <c r="I88" i="1" s="1"/>
  <c r="H83" i="1" a="1"/>
  <c r="H83" i="1" s="1"/>
  <c r="I208" i="1" a="1"/>
  <c r="I208" i="1" s="1"/>
  <c r="I114" i="1" a="1"/>
  <c r="I114" i="1" s="1"/>
  <c r="H56" i="1" a="1"/>
  <c r="H56" i="1" s="1"/>
  <c r="I200" i="1" a="1"/>
  <c r="I200" i="1" s="1"/>
  <c r="I89" i="1" a="1"/>
  <c r="I89" i="1" s="1"/>
  <c r="I219" i="1" a="1"/>
  <c r="I219" i="1" s="1"/>
  <c r="I121" i="1" a="1"/>
  <c r="I121" i="1" s="1"/>
  <c r="H73" i="1" a="1"/>
  <c r="H73" i="1" s="1"/>
  <c r="H99" i="1" a="1"/>
  <c r="H99" i="1" s="1"/>
  <c r="H174" i="1" a="1"/>
  <c r="H174" i="1" s="1"/>
  <c r="H170" i="1" a="1"/>
  <c r="H170" i="1" s="1"/>
  <c r="H97" i="1" a="1"/>
  <c r="H97" i="1" s="1"/>
  <c r="H33" i="1" a="1"/>
  <c r="H33" i="1" s="1"/>
  <c r="H80" i="1" a="1"/>
  <c r="H80" i="1" s="1"/>
  <c r="H216" i="1" a="1"/>
  <c r="H216" i="1" s="1"/>
  <c r="H72" i="1" a="1"/>
  <c r="H72" i="1" s="1"/>
  <c r="I167" i="1" a="1"/>
  <c r="I167" i="1" s="1"/>
  <c r="H141" i="1" a="1"/>
  <c r="H141" i="1" s="1"/>
  <c r="I210" i="1" a="1"/>
  <c r="I210" i="1" s="1"/>
  <c r="I84" i="1" a="1"/>
  <c r="I84" i="1" s="1"/>
  <c r="I138" i="1" a="1"/>
  <c r="I138" i="1" s="1"/>
  <c r="I136" i="1" a="1"/>
  <c r="I136" i="1" s="1"/>
  <c r="H162" i="1" a="1"/>
  <c r="H162" i="1" s="1"/>
  <c r="I24" i="1" a="1"/>
  <c r="I24" i="1" s="1"/>
  <c r="H77" i="1" a="1"/>
  <c r="H77" i="1" s="1"/>
  <c r="H115" i="1" a="1"/>
  <c r="H115" i="1" s="1"/>
  <c r="I60" i="1" a="1"/>
  <c r="I60" i="1" s="1"/>
  <c r="H155" i="1" a="1"/>
  <c r="H155" i="1" s="1"/>
  <c r="I169" i="1" a="1"/>
  <c r="I169" i="1" s="1"/>
  <c r="H164" i="1" a="1"/>
  <c r="H164" i="1" s="1"/>
  <c r="I75" i="1" a="1"/>
  <c r="I75" i="1" s="1"/>
  <c r="I94" i="1" a="1"/>
  <c r="I94" i="1" s="1"/>
  <c r="I159" i="1" a="1"/>
  <c r="I159" i="1" s="1"/>
  <c r="I76" i="1" a="1"/>
  <c r="I76" i="1" s="1"/>
  <c r="H107" i="1" a="1"/>
  <c r="H107" i="1" s="1"/>
  <c r="H182" i="1" a="1"/>
  <c r="H182" i="1" s="1"/>
  <c r="I57" i="1" a="1"/>
  <c r="I57" i="1" s="1"/>
  <c r="I69" i="1" a="1"/>
  <c r="I69" i="1" s="1"/>
  <c r="O69" i="1" s="1"/>
  <c r="H188" i="1" a="1"/>
  <c r="H188" i="1" s="1"/>
  <c r="H154" i="1" a="1"/>
  <c r="H154" i="1" s="1"/>
  <c r="H144" i="1" a="1"/>
  <c r="H144" i="1" s="1"/>
  <c r="I190" i="1" a="1"/>
  <c r="I190" i="1" s="1"/>
  <c r="I90" i="1" a="1"/>
  <c r="I90" i="1" s="1"/>
  <c r="H102" i="1" a="1"/>
  <c r="H102" i="1" s="1"/>
  <c r="I170" i="1" a="1"/>
  <c r="I170" i="1" s="1"/>
  <c r="H85" i="1" a="1"/>
  <c r="H85" i="1" s="1"/>
  <c r="I29" i="1" a="1"/>
  <c r="I29" i="1" s="1"/>
  <c r="I41" i="1" a="1"/>
  <c r="I41" i="1" s="1"/>
  <c r="I23" i="1" a="1"/>
  <c r="I23" i="1" s="1"/>
  <c r="I91" i="1" a="1"/>
  <c r="I91" i="1" s="1"/>
  <c r="I95" i="1" a="1"/>
  <c r="I95" i="1" s="1"/>
  <c r="I40" i="1" a="1"/>
  <c r="I40" i="1" s="1"/>
  <c r="I97" i="1" a="1"/>
  <c r="I97" i="1" s="1"/>
  <c r="I171" i="1" a="1"/>
  <c r="I171" i="1" s="1"/>
  <c r="I161" i="1" a="1"/>
  <c r="I161" i="1" s="1"/>
  <c r="I151" i="1" a="1"/>
  <c r="I151" i="1" s="1"/>
  <c r="I165" i="1" a="1"/>
  <c r="I165" i="1" s="1"/>
  <c r="H111" i="1" a="1"/>
  <c r="H111" i="1" s="1"/>
  <c r="H79" i="1" a="1"/>
  <c r="H79" i="1" s="1"/>
  <c r="I107" i="1" a="1"/>
  <c r="I107" i="1" s="1"/>
  <c r="H84" i="1" a="1"/>
  <c r="H84" i="1" s="1"/>
  <c r="I78" i="1" a="1"/>
  <c r="I78" i="1" s="1"/>
  <c r="I120" i="1" a="1"/>
  <c r="I120" i="1" s="1"/>
  <c r="I199" i="1" a="1"/>
  <c r="I199" i="1" s="1"/>
  <c r="H167" i="1" a="1"/>
  <c r="H167" i="1" s="1"/>
  <c r="I103" i="1" a="1"/>
  <c r="I103" i="1" s="1"/>
  <c r="I198" i="1" a="1"/>
  <c r="I198" i="1" s="1"/>
  <c r="O198" i="1" s="1"/>
  <c r="H185" i="1" a="1"/>
  <c r="H185" i="1" s="1"/>
  <c r="I27" i="1" a="1"/>
  <c r="I27" i="1" s="1"/>
  <c r="H22" i="1" a="1"/>
  <c r="H22" i="1" s="1"/>
  <c r="H131" i="1" a="1"/>
  <c r="H131" i="1" s="1"/>
  <c r="H175" i="1" a="1"/>
  <c r="H175" i="1" s="1"/>
  <c r="I203" i="1" a="1"/>
  <c r="I203" i="1" s="1"/>
  <c r="H95" i="1" a="1"/>
  <c r="H95" i="1" s="1"/>
  <c r="I204" i="1" a="1"/>
  <c r="I204" i="1" s="1"/>
  <c r="H142" i="1" a="1"/>
  <c r="H142" i="1" s="1"/>
  <c r="H105" i="1" a="1"/>
  <c r="H105" i="1" s="1"/>
  <c r="I168" i="1" a="1"/>
  <c r="I168" i="1" s="1"/>
  <c r="I178" i="1" a="1"/>
  <c r="I178" i="1" s="1"/>
  <c r="I31" i="1" a="1"/>
  <c r="I31" i="1" s="1"/>
  <c r="O31" i="1" s="1"/>
  <c r="H25" i="1" a="1"/>
  <c r="H25" i="1" s="1"/>
  <c r="I102" i="1" a="1"/>
  <c r="I102" i="1" s="1"/>
  <c r="I106" i="1" a="1"/>
  <c r="I106" i="1" s="1"/>
  <c r="I116" i="1" a="1"/>
  <c r="I116" i="1" s="1"/>
  <c r="H181" i="1" a="1"/>
  <c r="H181" i="1" s="1"/>
  <c r="I184" i="1" a="1"/>
  <c r="I184" i="1" s="1"/>
  <c r="H68" i="1" a="1"/>
  <c r="H68" i="1" s="1"/>
  <c r="H28" i="1" a="1"/>
  <c r="H28" i="1" s="1"/>
  <c r="H49" i="1" a="1"/>
  <c r="H49" i="1" s="1"/>
  <c r="H76" i="1" a="1"/>
  <c r="H76" i="1" s="1"/>
  <c r="H23" i="1" a="1"/>
  <c r="H23" i="1" s="1"/>
  <c r="H39" i="1" a="1"/>
  <c r="H39" i="1" s="1"/>
  <c r="H70" i="1" a="1"/>
  <c r="H70" i="1" s="1"/>
  <c r="H27" i="1" a="1"/>
  <c r="H27" i="1" s="1"/>
  <c r="H59" i="1" a="1"/>
  <c r="H59" i="1" s="1"/>
  <c r="H177" i="1" a="1"/>
  <c r="H177" i="1" s="1"/>
  <c r="I130" i="1" a="1"/>
  <c r="I130" i="1" s="1"/>
  <c r="I220" i="1" a="1"/>
  <c r="I220" i="1" s="1"/>
  <c r="H58" i="1" a="1"/>
  <c r="H58" i="1" s="1"/>
  <c r="I119" i="1" a="1"/>
  <c r="I119" i="1" s="1"/>
  <c r="H205" i="1" a="1"/>
  <c r="H205" i="1" s="1"/>
  <c r="H178" i="1" a="1"/>
  <c r="H178" i="1" s="1"/>
  <c r="H24" i="1" a="1"/>
  <c r="H24" i="1" s="1"/>
  <c r="H214" i="1" a="1"/>
  <c r="H214" i="1" s="1"/>
  <c r="I126" i="1" a="1"/>
  <c r="I126" i="1" s="1"/>
  <c r="H113" i="1" a="1"/>
  <c r="H113" i="1" s="1"/>
  <c r="I122" i="1" a="1"/>
  <c r="I122" i="1" s="1"/>
  <c r="H34" i="1" a="1"/>
  <c r="H34" i="1" s="1"/>
  <c r="H215" i="1" a="1"/>
  <c r="H215" i="1" s="1"/>
  <c r="H218" i="1" a="1"/>
  <c r="H218" i="1" s="1"/>
  <c r="H96" i="1" a="1"/>
  <c r="H96" i="1" s="1"/>
  <c r="H124" i="1" a="1"/>
  <c r="H124" i="1" s="1"/>
  <c r="I59" i="1" a="1"/>
  <c r="I59" i="1" s="1"/>
  <c r="I38" i="1" a="1"/>
  <c r="I38" i="1" s="1"/>
  <c r="I51" i="1" a="1"/>
  <c r="I51" i="1" s="1"/>
  <c r="H187" i="1" a="1"/>
  <c r="H187" i="1" s="1"/>
  <c r="H186" i="1" a="1"/>
  <c r="H186" i="1" s="1"/>
  <c r="H148" i="1" a="1"/>
  <c r="H148" i="1" s="1"/>
  <c r="F219" i="1"/>
  <c r="F220" i="1"/>
  <c r="O35" i="1" l="1"/>
  <c r="J21" i="1"/>
  <c r="O48" i="1"/>
  <c r="O71" i="1"/>
  <c r="O168" i="1"/>
  <c r="O120" i="1"/>
  <c r="O157" i="1"/>
  <c r="O26" i="1"/>
  <c r="O138" i="1"/>
  <c r="O21" i="1"/>
  <c r="O46" i="1"/>
  <c r="O118" i="1"/>
  <c r="O126" i="1"/>
  <c r="O211" i="1"/>
  <c r="O110" i="1"/>
  <c r="O197" i="1"/>
  <c r="O169" i="1"/>
  <c r="O114" i="1"/>
  <c r="O33" i="1"/>
  <c r="O50" i="1"/>
  <c r="O132" i="1"/>
  <c r="O204" i="1"/>
  <c r="O51" i="1"/>
  <c r="O90" i="1"/>
  <c r="O45" i="1"/>
  <c r="O100" i="1"/>
  <c r="O173" i="1"/>
  <c r="O179" i="1"/>
  <c r="O194" i="1"/>
  <c r="O176" i="1"/>
  <c r="O55" i="1"/>
  <c r="O159" i="1"/>
  <c r="O37" i="1"/>
  <c r="O200" i="1"/>
  <c r="O202" i="1"/>
  <c r="O212" i="1"/>
  <c r="O172" i="1"/>
  <c r="O205" i="1"/>
  <c r="O42" i="1"/>
  <c r="O108" i="1"/>
  <c r="O76" i="1"/>
  <c r="O70" i="1"/>
  <c r="O115" i="1"/>
  <c r="O141" i="1"/>
  <c r="O68" i="1"/>
  <c r="O95" i="1"/>
  <c r="O188" i="1"/>
  <c r="O60" i="1"/>
  <c r="O56" i="1"/>
  <c r="O136" i="1"/>
  <c r="O43" i="1"/>
  <c r="O140" i="1"/>
  <c r="O53" i="1"/>
  <c r="O117" i="1"/>
  <c r="O123" i="1"/>
  <c r="O218" i="1"/>
  <c r="O215" i="1"/>
  <c r="O49" i="1"/>
  <c r="O181" i="1"/>
  <c r="O80" i="1"/>
  <c r="O34" i="1"/>
  <c r="O214" i="1"/>
  <c r="O177" i="1"/>
  <c r="O142" i="1"/>
  <c r="O151" i="1"/>
  <c r="O170" i="1"/>
  <c r="O184" i="1"/>
  <c r="O97" i="1"/>
  <c r="O27" i="1"/>
  <c r="O84" i="1"/>
  <c r="O111" i="1"/>
  <c r="O22" i="1"/>
  <c r="O190" i="1"/>
  <c r="O77" i="1"/>
  <c r="O73" i="1"/>
  <c r="O119" i="1"/>
  <c r="O62" i="1"/>
  <c r="O89" i="1"/>
  <c r="O25" i="1"/>
  <c r="O105" i="1"/>
  <c r="O78" i="1"/>
  <c r="O187" i="1"/>
  <c r="O54" i="1"/>
  <c r="O99" i="1"/>
  <c r="O201" i="1"/>
  <c r="O149" i="1"/>
  <c r="O148" i="1"/>
  <c r="O150" i="1"/>
  <c r="O75" i="1"/>
  <c r="O23" i="1"/>
  <c r="N21" i="1"/>
  <c r="J182" i="1"/>
  <c r="N182" i="1"/>
  <c r="J199" i="1"/>
  <c r="N199" i="1"/>
  <c r="O180" i="1"/>
  <c r="N180" i="1"/>
  <c r="J180" i="1"/>
  <c r="N129" i="1"/>
  <c r="J129" i="1"/>
  <c r="J63" i="1"/>
  <c r="N63" i="1"/>
  <c r="N128" i="1"/>
  <c r="J128" i="1"/>
  <c r="O166" i="1"/>
  <c r="N174" i="1"/>
  <c r="J174" i="1"/>
  <c r="J161" i="1"/>
  <c r="N161" i="1"/>
  <c r="J40" i="1"/>
  <c r="N40" i="1"/>
  <c r="J143" i="1"/>
  <c r="N143" i="1"/>
  <c r="J183" i="1"/>
  <c r="N183" i="1"/>
  <c r="J104" i="1"/>
  <c r="N104" i="1"/>
  <c r="J201" i="1"/>
  <c r="N201" i="1"/>
  <c r="O107" i="1"/>
  <c r="N59" i="1"/>
  <c r="J59" i="1"/>
  <c r="J160" i="1"/>
  <c r="N160" i="1"/>
  <c r="O47" i="1"/>
  <c r="J187" i="1"/>
  <c r="N187" i="1"/>
  <c r="J64" i="1"/>
  <c r="N64" i="1"/>
  <c r="O165" i="1"/>
  <c r="J200" i="1"/>
  <c r="N200" i="1"/>
  <c r="J22" i="1"/>
  <c r="N22" i="1"/>
  <c r="O174" i="1"/>
  <c r="J62" i="1"/>
  <c r="N62" i="1"/>
  <c r="O41" i="1"/>
  <c r="J48" i="1"/>
  <c r="N48" i="1"/>
  <c r="J90" i="1"/>
  <c r="N90" i="1"/>
  <c r="J214" i="1"/>
  <c r="J52" i="1"/>
  <c r="N52" i="1"/>
  <c r="J217" i="1"/>
  <c r="N217" i="1"/>
  <c r="N112" i="1"/>
  <c r="J112" i="1"/>
  <c r="J126" i="1"/>
  <c r="N126" i="1"/>
  <c r="O67" i="1"/>
  <c r="J49" i="1"/>
  <c r="N49" i="1"/>
  <c r="J68" i="1"/>
  <c r="O124" i="1"/>
  <c r="N96" i="1"/>
  <c r="J96" i="1"/>
  <c r="J155" i="1"/>
  <c r="N155" i="1"/>
  <c r="J57" i="1"/>
  <c r="N57" i="1"/>
  <c r="J158" i="1"/>
  <c r="N158" i="1"/>
  <c r="O28" i="1"/>
  <c r="J30" i="1"/>
  <c r="N30" i="1"/>
  <c r="O116" i="1"/>
  <c r="O88" i="1"/>
  <c r="O206" i="1"/>
  <c r="J169" i="1"/>
  <c r="N169" i="1"/>
  <c r="N157" i="1"/>
  <c r="J157" i="1"/>
  <c r="J92" i="1"/>
  <c r="N92" i="1"/>
  <c r="O64" i="1"/>
  <c r="O193" i="1"/>
  <c r="O29" i="1"/>
  <c r="J118" i="1"/>
  <c r="N118" i="1"/>
  <c r="J37" i="1"/>
  <c r="N37" i="1"/>
  <c r="N50" i="1"/>
  <c r="J50" i="1"/>
  <c r="N205" i="1"/>
  <c r="J205" i="1"/>
  <c r="O98" i="1"/>
  <c r="O30" i="1"/>
  <c r="N167" i="1"/>
  <c r="J167" i="1"/>
  <c r="J89" i="1"/>
  <c r="N89" i="1"/>
  <c r="J33" i="1"/>
  <c r="N33" i="1"/>
  <c r="O65" i="1"/>
  <c r="J95" i="1"/>
  <c r="N95" i="1"/>
  <c r="O101" i="1"/>
  <c r="N97" i="1"/>
  <c r="P97" i="1" s="1"/>
  <c r="J97" i="1"/>
  <c r="O106" i="1"/>
  <c r="J123" i="1"/>
  <c r="O112" i="1"/>
  <c r="J25" i="1"/>
  <c r="N25" i="1"/>
  <c r="J110" i="1"/>
  <c r="N110" i="1"/>
  <c r="N149" i="1"/>
  <c r="J149" i="1"/>
  <c r="O189" i="1"/>
  <c r="J94" i="1"/>
  <c r="N94" i="1"/>
  <c r="J116" i="1"/>
  <c r="N116" i="1"/>
  <c r="J56" i="1"/>
  <c r="J144" i="1"/>
  <c r="N144" i="1"/>
  <c r="J166" i="1"/>
  <c r="N166" i="1"/>
  <c r="J134" i="1"/>
  <c r="N134" i="1"/>
  <c r="J103" i="1"/>
  <c r="N103" i="1"/>
  <c r="J125" i="1"/>
  <c r="N125" i="1"/>
  <c r="J47" i="1"/>
  <c r="N47" i="1"/>
  <c r="N75" i="1"/>
  <c r="J75" i="1"/>
  <c r="J107" i="1"/>
  <c r="N107" i="1"/>
  <c r="J93" i="1"/>
  <c r="N93" i="1"/>
  <c r="J202" i="1"/>
  <c r="N202" i="1"/>
  <c r="J164" i="1"/>
  <c r="N164" i="1"/>
  <c r="N72" i="1"/>
  <c r="J72" i="1"/>
  <c r="J207" i="1"/>
  <c r="N207" i="1"/>
  <c r="J189" i="1"/>
  <c r="N189" i="1"/>
  <c r="N115" i="1"/>
  <c r="J115" i="1"/>
  <c r="J23" i="1"/>
  <c r="N23" i="1"/>
  <c r="O161" i="1"/>
  <c r="O199" i="1"/>
  <c r="N32" i="1"/>
  <c r="J32" i="1"/>
  <c r="J142" i="1"/>
  <c r="N61" i="1"/>
  <c r="J61" i="1"/>
  <c r="N127" i="1"/>
  <c r="J127" i="1"/>
  <c r="N119" i="1"/>
  <c r="J119" i="1"/>
  <c r="O59" i="1"/>
  <c r="N28" i="1"/>
  <c r="J28" i="1"/>
  <c r="J55" i="1"/>
  <c r="N55" i="1"/>
  <c r="J136" i="1"/>
  <c r="J79" i="1"/>
  <c r="N79" i="1"/>
  <c r="J74" i="1"/>
  <c r="N74" i="1"/>
  <c r="J85" i="1"/>
  <c r="N85" i="1"/>
  <c r="J177" i="1"/>
  <c r="O144" i="1"/>
  <c r="J26" i="1"/>
  <c r="N26" i="1"/>
  <c r="O104" i="1"/>
  <c r="J77" i="1"/>
  <c r="N77" i="1"/>
  <c r="O217" i="1"/>
  <c r="J29" i="1"/>
  <c r="N29" i="1"/>
  <c r="J195" i="1"/>
  <c r="N195" i="1"/>
  <c r="J178" i="1"/>
  <c r="N178" i="1"/>
  <c r="N176" i="1"/>
  <c r="J176" i="1"/>
  <c r="O52" i="1"/>
  <c r="J121" i="1"/>
  <c r="N121" i="1"/>
  <c r="J98" i="1"/>
  <c r="N98" i="1"/>
  <c r="N44" i="1"/>
  <c r="J44" i="1"/>
  <c r="J53" i="1"/>
  <c r="J91" i="1"/>
  <c r="N91" i="1"/>
  <c r="O91" i="1"/>
  <c r="J83" i="1"/>
  <c r="N83" i="1"/>
  <c r="O94" i="1"/>
  <c r="J80" i="1"/>
  <c r="N80" i="1"/>
  <c r="O192" i="1"/>
  <c r="N46" i="1"/>
  <c r="J46" i="1"/>
  <c r="O131" i="1"/>
  <c r="O182" i="1"/>
  <c r="N141" i="1"/>
  <c r="J141" i="1"/>
  <c r="J197" i="1"/>
  <c r="N197" i="1"/>
  <c r="O39" i="1"/>
  <c r="N38" i="1"/>
  <c r="J38" i="1"/>
  <c r="O213" i="1"/>
  <c r="O38" i="1"/>
  <c r="O171" i="1"/>
  <c r="J140" i="1"/>
  <c r="J168" i="1"/>
  <c r="N168" i="1"/>
  <c r="O66" i="1"/>
  <c r="O79" i="1"/>
  <c r="J154" i="1"/>
  <c r="N154" i="1"/>
  <c r="J215" i="1"/>
  <c r="J163" i="1"/>
  <c r="N163" i="1"/>
  <c r="P163" i="1" s="1"/>
  <c r="O74" i="1"/>
  <c r="O152" i="1"/>
  <c r="O160" i="1"/>
  <c r="O153" i="1"/>
  <c r="O44" i="1"/>
  <c r="O128" i="1"/>
  <c r="N220" i="1"/>
  <c r="J220" i="1"/>
  <c r="O146" i="1"/>
  <c r="J170" i="1"/>
  <c r="N170" i="1"/>
  <c r="O96" i="1"/>
  <c r="J190" i="1"/>
  <c r="N190" i="1"/>
  <c r="N51" i="1"/>
  <c r="J51" i="1"/>
  <c r="J151" i="1"/>
  <c r="N151" i="1"/>
  <c r="O85" i="1"/>
  <c r="J42" i="1"/>
  <c r="N42" i="1"/>
  <c r="N131" i="1"/>
  <c r="J131" i="1"/>
  <c r="J24" i="1"/>
  <c r="N24" i="1"/>
  <c r="O24" i="1"/>
  <c r="N208" i="1"/>
  <c r="J208" i="1"/>
  <c r="N36" i="1"/>
  <c r="J36" i="1"/>
  <c r="J192" i="1"/>
  <c r="N192" i="1"/>
  <c r="J87" i="1"/>
  <c r="N87" i="1"/>
  <c r="J146" i="1"/>
  <c r="N146" i="1"/>
  <c r="J67" i="1"/>
  <c r="N67" i="1"/>
  <c r="J139" i="1"/>
  <c r="N139" i="1"/>
  <c r="J41" i="1"/>
  <c r="N41" i="1"/>
  <c r="O36" i="1"/>
  <c r="J150" i="1"/>
  <c r="N150" i="1"/>
  <c r="J203" i="1"/>
  <c r="N203" i="1"/>
  <c r="J113" i="1"/>
  <c r="N113" i="1"/>
  <c r="O134" i="1"/>
  <c r="O93" i="1"/>
  <c r="J165" i="1"/>
  <c r="N165" i="1"/>
  <c r="J145" i="1"/>
  <c r="N145" i="1"/>
  <c r="J65" i="1"/>
  <c r="N65" i="1"/>
  <c r="J69" i="1"/>
  <c r="N69" i="1"/>
  <c r="P69" i="1" s="1"/>
  <c r="N133" i="1"/>
  <c r="J133" i="1"/>
  <c r="J210" i="1"/>
  <c r="N210" i="1"/>
  <c r="J171" i="1"/>
  <c r="N171" i="1"/>
  <c r="O210" i="1"/>
  <c r="O203" i="1"/>
  <c r="N106" i="1"/>
  <c r="J106" i="1"/>
  <c r="N193" i="1"/>
  <c r="J193" i="1"/>
  <c r="J122" i="1"/>
  <c r="N122" i="1"/>
  <c r="N101" i="1"/>
  <c r="J101" i="1"/>
  <c r="J191" i="1"/>
  <c r="N191" i="1"/>
  <c r="P191" i="1" s="1"/>
  <c r="J162" i="1"/>
  <c r="N162" i="1"/>
  <c r="O164" i="1"/>
  <c r="J152" i="1"/>
  <c r="N152" i="1"/>
  <c r="J124" i="1"/>
  <c r="N124" i="1"/>
  <c r="O145" i="1"/>
  <c r="J88" i="1"/>
  <c r="N88" i="1"/>
  <c r="J175" i="1"/>
  <c r="N175" i="1"/>
  <c r="J58" i="1"/>
  <c r="N58" i="1"/>
  <c r="O103" i="1"/>
  <c r="J71" i="1"/>
  <c r="N71" i="1"/>
  <c r="J213" i="1"/>
  <c r="N213" i="1"/>
  <c r="J66" i="1"/>
  <c r="N66" i="1"/>
  <c r="J156" i="1"/>
  <c r="N156" i="1"/>
  <c r="J130" i="1"/>
  <c r="N130" i="1"/>
  <c r="O63" i="1"/>
  <c r="O195" i="1"/>
  <c r="O155" i="1"/>
  <c r="O57" i="1"/>
  <c r="N204" i="1"/>
  <c r="J204" i="1"/>
  <c r="O175" i="1"/>
  <c r="O147" i="1"/>
  <c r="O127" i="1"/>
  <c r="N84" i="1"/>
  <c r="J84" i="1"/>
  <c r="O83" i="1"/>
  <c r="O135" i="1"/>
  <c r="J27" i="1"/>
  <c r="N27" i="1"/>
  <c r="O208" i="1"/>
  <c r="J78" i="1"/>
  <c r="N78" i="1"/>
  <c r="J117" i="1"/>
  <c r="O40" i="1"/>
  <c r="O156" i="1"/>
  <c r="O196" i="1"/>
  <c r="J196" i="1"/>
  <c r="N196" i="1"/>
  <c r="O92" i="1"/>
  <c r="J181" i="1"/>
  <c r="J34" i="1"/>
  <c r="J159" i="1"/>
  <c r="N159" i="1"/>
  <c r="J70" i="1"/>
  <c r="J211" i="1"/>
  <c r="N211" i="1"/>
  <c r="O82" i="1"/>
  <c r="O72" i="1"/>
  <c r="O178" i="1"/>
  <c r="J105" i="1"/>
  <c r="N105" i="1"/>
  <c r="J209" i="1"/>
  <c r="N209" i="1"/>
  <c r="P209" i="1" s="1"/>
  <c r="N173" i="1"/>
  <c r="J173" i="1"/>
  <c r="O122" i="1"/>
  <c r="O219" i="1"/>
  <c r="O154" i="1"/>
  <c r="O32" i="1"/>
  <c r="J111" i="1"/>
  <c r="N111" i="1"/>
  <c r="J108" i="1"/>
  <c r="N108" i="1"/>
  <c r="O207" i="1"/>
  <c r="O58" i="1"/>
  <c r="J102" i="1"/>
  <c r="N102" i="1"/>
  <c r="O133" i="1"/>
  <c r="J82" i="1"/>
  <c r="N82" i="1"/>
  <c r="J39" i="1"/>
  <c r="N39" i="1"/>
  <c r="J219" i="1"/>
  <c r="N219" i="1"/>
  <c r="J135" i="1"/>
  <c r="N135" i="1"/>
  <c r="J198" i="1"/>
  <c r="N198" i="1"/>
  <c r="P198" i="1" s="1"/>
  <c r="N86" i="1"/>
  <c r="J86" i="1"/>
  <c r="J185" i="1"/>
  <c r="N185" i="1"/>
  <c r="O129" i="1"/>
  <c r="J186" i="1"/>
  <c r="N186" i="1"/>
  <c r="J206" i="1"/>
  <c r="N206" i="1"/>
  <c r="O185" i="1"/>
  <c r="O113" i="1"/>
  <c r="O186" i="1"/>
  <c r="J147" i="1"/>
  <c r="N147" i="1"/>
  <c r="N194" i="1"/>
  <c r="J194" i="1"/>
  <c r="J153" i="1"/>
  <c r="N153" i="1"/>
  <c r="O102" i="1"/>
  <c r="J31" i="1"/>
  <c r="N31" i="1"/>
  <c r="P31" i="1" s="1"/>
  <c r="J218" i="1"/>
  <c r="O125" i="1"/>
  <c r="N172" i="1"/>
  <c r="J172" i="1"/>
  <c r="J148" i="1"/>
  <c r="N148" i="1"/>
  <c r="O121" i="1"/>
  <c r="J188" i="1"/>
  <c r="J60" i="1"/>
  <c r="N60" i="1"/>
  <c r="O162" i="1"/>
  <c r="J73" i="1"/>
  <c r="N73" i="1"/>
  <c r="J216" i="1"/>
  <c r="N216" i="1"/>
  <c r="O86" i="1"/>
  <c r="O139" i="1"/>
  <c r="N43" i="1"/>
  <c r="J43" i="1"/>
  <c r="J54" i="1"/>
  <c r="N54" i="1"/>
  <c r="N137" i="1"/>
  <c r="J137" i="1"/>
  <c r="N81" i="1"/>
  <c r="P81" i="1" s="1"/>
  <c r="J81" i="1"/>
  <c r="O143" i="1"/>
  <c r="J109" i="1"/>
  <c r="N109" i="1"/>
  <c r="P109" i="1" s="1"/>
  <c r="N132" i="1"/>
  <c r="J132" i="1"/>
  <c r="J114" i="1"/>
  <c r="N114" i="1"/>
  <c r="O137" i="1"/>
  <c r="J184" i="1"/>
  <c r="N184" i="1"/>
  <c r="J76" i="1"/>
  <c r="O183" i="1"/>
  <c r="J138" i="1"/>
  <c r="N138" i="1"/>
  <c r="J120" i="1"/>
  <c r="N120" i="1"/>
  <c r="J212" i="1"/>
  <c r="N212" i="1"/>
  <c r="O216" i="1"/>
  <c r="O158" i="1"/>
  <c r="J35" i="1"/>
  <c r="N35" i="1"/>
  <c r="P35" i="1" s="1"/>
  <c r="O87" i="1"/>
  <c r="J179" i="1"/>
  <c r="N179" i="1"/>
  <c r="O220" i="1"/>
  <c r="O61" i="1"/>
  <c r="J100" i="1"/>
  <c r="N100" i="1"/>
  <c r="J99" i="1"/>
  <c r="N99" i="1"/>
  <c r="N45" i="1"/>
  <c r="J45" i="1"/>
  <c r="O130" i="1"/>
  <c r="O167" i="1"/>
  <c r="P168" i="1" l="1"/>
  <c r="P173" i="1"/>
  <c r="P48" i="1"/>
  <c r="P132" i="1"/>
  <c r="P50" i="1"/>
  <c r="P120" i="1"/>
  <c r="P71" i="1"/>
  <c r="P157" i="1"/>
  <c r="P45" i="1"/>
  <c r="P51" i="1"/>
  <c r="P197" i="1"/>
  <c r="P33" i="1"/>
  <c r="P62" i="1"/>
  <c r="P176" i="1"/>
  <c r="P138" i="1"/>
  <c r="P26" i="1"/>
  <c r="P211" i="1"/>
  <c r="P21" i="1"/>
  <c r="P46" i="1"/>
  <c r="P118" i="1"/>
  <c r="P126" i="1"/>
  <c r="P110" i="1"/>
  <c r="P114" i="1"/>
  <c r="P204" i="1"/>
  <c r="P169" i="1"/>
  <c r="P90" i="1"/>
  <c r="P179" i="1"/>
  <c r="P99" i="1"/>
  <c r="P146" i="1"/>
  <c r="P107" i="1"/>
  <c r="P106" i="1"/>
  <c r="P200" i="1"/>
  <c r="P100" i="1"/>
  <c r="P125" i="1"/>
  <c r="N117" i="1"/>
  <c r="P117" i="1" s="1"/>
  <c r="P194" i="1"/>
  <c r="P159" i="1"/>
  <c r="P212" i="1"/>
  <c r="N177" i="1"/>
  <c r="P177" i="1" s="1"/>
  <c r="N142" i="1"/>
  <c r="P142" i="1" s="1"/>
  <c r="N218" i="1"/>
  <c r="P218" i="1" s="1"/>
  <c r="P80" i="1"/>
  <c r="P55" i="1"/>
  <c r="N56" i="1"/>
  <c r="P56" i="1" s="1"/>
  <c r="P37" i="1"/>
  <c r="N188" i="1"/>
  <c r="P188" i="1" s="1"/>
  <c r="P184" i="1"/>
  <c r="P202" i="1"/>
  <c r="P43" i="1"/>
  <c r="P42" i="1"/>
  <c r="P172" i="1"/>
  <c r="P151" i="1"/>
  <c r="N215" i="1"/>
  <c r="P215" i="1" s="1"/>
  <c r="N53" i="1"/>
  <c r="P53" i="1" s="1"/>
  <c r="N68" i="1"/>
  <c r="P68" i="1" s="1"/>
  <c r="N76" i="1"/>
  <c r="P76" i="1" s="1"/>
  <c r="P75" i="1"/>
  <c r="N34" i="1"/>
  <c r="P34" i="1" s="1"/>
  <c r="P84" i="1"/>
  <c r="N136" i="1"/>
  <c r="P136" i="1" s="1"/>
  <c r="N70" i="1"/>
  <c r="P95" i="1"/>
  <c r="P205" i="1"/>
  <c r="N123" i="1"/>
  <c r="P123" i="1" s="1"/>
  <c r="P60" i="1"/>
  <c r="N181" i="1"/>
  <c r="P181" i="1" s="1"/>
  <c r="P170" i="1"/>
  <c r="P141" i="1"/>
  <c r="P115" i="1"/>
  <c r="P108" i="1"/>
  <c r="N140" i="1"/>
  <c r="P140" i="1" s="1"/>
  <c r="N214" i="1"/>
  <c r="P214" i="1" s="1"/>
  <c r="P49" i="1"/>
  <c r="P27" i="1"/>
  <c r="P190" i="1"/>
  <c r="P78" i="1"/>
  <c r="P201" i="1"/>
  <c r="P54" i="1"/>
  <c r="P73" i="1"/>
  <c r="P148" i="1"/>
  <c r="P25" i="1"/>
  <c r="P111" i="1"/>
  <c r="P105" i="1"/>
  <c r="P119" i="1"/>
  <c r="P22" i="1"/>
  <c r="P150" i="1"/>
  <c r="P77" i="1"/>
  <c r="P149" i="1"/>
  <c r="P89" i="1"/>
  <c r="P187" i="1"/>
  <c r="P210" i="1"/>
  <c r="P165" i="1"/>
  <c r="P29" i="1"/>
  <c r="P166" i="1"/>
  <c r="P143" i="1"/>
  <c r="P121" i="1"/>
  <c r="P196" i="1"/>
  <c r="P186" i="1"/>
  <c r="P219" i="1"/>
  <c r="P193" i="1"/>
  <c r="P154" i="1"/>
  <c r="P28" i="1"/>
  <c r="P91" i="1"/>
  <c r="P30" i="1"/>
  <c r="P112" i="1"/>
  <c r="P86" i="1"/>
  <c r="P102" i="1"/>
  <c r="P88" i="1"/>
  <c r="P36" i="1"/>
  <c r="P74" i="1"/>
  <c r="P66" i="1"/>
  <c r="P178" i="1"/>
  <c r="P24" i="1"/>
  <c r="P92" i="1"/>
  <c r="P52" i="1"/>
  <c r="P183" i="1"/>
  <c r="P103" i="1"/>
  <c r="P133" i="1"/>
  <c r="P185" i="1"/>
  <c r="P147" i="1"/>
  <c r="P152" i="1"/>
  <c r="P162" i="1"/>
  <c r="P145" i="1"/>
  <c r="P192" i="1"/>
  <c r="P171" i="1"/>
  <c r="P38" i="1"/>
  <c r="P72" i="1"/>
  <c r="P160" i="1"/>
  <c r="P180" i="1"/>
  <c r="P44" i="1"/>
  <c r="P189" i="1"/>
  <c r="P23" i="1"/>
  <c r="P139" i="1"/>
  <c r="P82" i="1"/>
  <c r="P130" i="1"/>
  <c r="P203" i="1"/>
  <c r="P98" i="1"/>
  <c r="P61" i="1"/>
  <c r="P32" i="1"/>
  <c r="P40" i="1"/>
  <c r="P216" i="1"/>
  <c r="P153" i="1"/>
  <c r="P58" i="1"/>
  <c r="P155" i="1"/>
  <c r="P175" i="1"/>
  <c r="P101" i="1"/>
  <c r="P41" i="1"/>
  <c r="P67" i="1"/>
  <c r="P87" i="1"/>
  <c r="P208" i="1"/>
  <c r="P220" i="1"/>
  <c r="P39" i="1"/>
  <c r="P94" i="1"/>
  <c r="P195" i="1"/>
  <c r="P207" i="1"/>
  <c r="P164" i="1"/>
  <c r="P93" i="1"/>
  <c r="P134" i="1"/>
  <c r="P144" i="1"/>
  <c r="P116" i="1"/>
  <c r="P167" i="1"/>
  <c r="P206" i="1"/>
  <c r="P57" i="1"/>
  <c r="P217" i="1"/>
  <c r="P128" i="1"/>
  <c r="P129" i="1"/>
  <c r="P182" i="1"/>
  <c r="P83" i="1"/>
  <c r="P158" i="1"/>
  <c r="P137" i="1"/>
  <c r="P135" i="1"/>
  <c r="P156" i="1"/>
  <c r="P124" i="1"/>
  <c r="P122" i="1"/>
  <c r="P65" i="1"/>
  <c r="P113" i="1"/>
  <c r="P131" i="1"/>
  <c r="P213" i="1"/>
  <c r="P85" i="1"/>
  <c r="P79" i="1"/>
  <c r="P127" i="1"/>
  <c r="P96" i="1"/>
  <c r="P64" i="1"/>
  <c r="P47" i="1"/>
  <c r="P59" i="1"/>
  <c r="P104" i="1"/>
  <c r="P161" i="1"/>
  <c r="P174" i="1"/>
  <c r="P63" i="1"/>
  <c r="P199" i="1"/>
  <c r="Q94" i="1" l="1" a="1"/>
  <c r="Q94" i="1" s="1"/>
  <c r="Q189" i="1" a="1"/>
  <c r="Q189" i="1" s="1"/>
  <c r="Q105" i="1" a="1"/>
  <c r="Q105" i="1" s="1"/>
  <c r="Q174" i="1" a="1"/>
  <c r="Q174" i="1" s="1"/>
  <c r="Q26" i="1" a="1"/>
  <c r="Q26" i="1" s="1"/>
  <c r="R86" i="1" a="1"/>
  <c r="R86" i="1" s="1"/>
  <c r="Q220" i="1" a="1"/>
  <c r="Q220" i="1" s="1"/>
  <c r="Q204" i="1" a="1"/>
  <c r="Q204" i="1" s="1"/>
  <c r="Q126" i="1" a="1"/>
  <c r="Q126" i="1" s="1"/>
  <c r="Q195" i="1" a="1"/>
  <c r="Q195" i="1" s="1"/>
  <c r="Q158" i="1" a="1"/>
  <c r="Q158" i="1" s="1"/>
  <c r="Q190" i="1" a="1"/>
  <c r="Q190" i="1" s="1"/>
  <c r="Q110" i="1" a="1"/>
  <c r="Q110" i="1" s="1"/>
  <c r="R208" i="1" a="1"/>
  <c r="R208" i="1" s="1"/>
  <c r="R92" i="1" a="1"/>
  <c r="R92" i="1" s="1"/>
  <c r="Q62" i="1" a="1"/>
  <c r="Q62" i="1" s="1"/>
  <c r="Q160" i="1" a="1"/>
  <c r="Q160" i="1" s="1"/>
  <c r="Q24" i="1" a="1"/>
  <c r="Q24" i="1" s="1"/>
  <c r="Q46" i="1" a="1"/>
  <c r="Q46" i="1" s="1"/>
  <c r="Q74" i="1" a="1"/>
  <c r="Q74" i="1" s="1"/>
  <c r="Q130" i="1" a="1"/>
  <c r="Q130" i="1" s="1"/>
  <c r="Q142" i="1" a="1"/>
  <c r="Q142" i="1" s="1"/>
  <c r="Q78" i="1" a="1"/>
  <c r="Q78" i="1" s="1"/>
  <c r="Q211" i="1" a="1"/>
  <c r="Q211" i="1" s="1"/>
  <c r="Q138" i="1" a="1"/>
  <c r="Q138" i="1" s="1"/>
  <c r="Q52" i="1" a="1"/>
  <c r="Q52" i="1" s="1"/>
  <c r="Q169" i="1" a="1"/>
  <c r="Q169" i="1" s="1"/>
  <c r="Q86" i="1" a="1"/>
  <c r="Q86" i="1" s="1"/>
  <c r="Q197" i="1" a="1"/>
  <c r="Q197" i="1" s="1"/>
  <c r="Q108" i="1" a="1"/>
  <c r="Q108" i="1" s="1"/>
  <c r="R29" i="1" a="1"/>
  <c r="R29" i="1" s="1"/>
  <c r="R121" i="1" a="1"/>
  <c r="R121" i="1" s="1"/>
  <c r="Q116" i="1" a="1"/>
  <c r="Q116" i="1" s="1"/>
  <c r="Q32" i="1" a="1"/>
  <c r="Q32" i="1" s="1"/>
  <c r="Q150" i="1" a="1"/>
  <c r="Q150" i="1" s="1"/>
  <c r="Q61" i="1" a="1"/>
  <c r="Q61" i="1" s="1"/>
  <c r="Q175" i="1" a="1"/>
  <c r="Q175" i="1" s="1"/>
  <c r="Q76" i="1" a="1"/>
  <c r="Q76" i="1" s="1"/>
  <c r="R157" i="1" a="1"/>
  <c r="R157" i="1" s="1"/>
  <c r="R34" i="1" a="1"/>
  <c r="R34" i="1" s="1"/>
  <c r="R217" i="1" a="1"/>
  <c r="R217" i="1" s="1"/>
  <c r="Q180" i="1" a="1"/>
  <c r="Q180" i="1" s="1"/>
  <c r="Q96" i="1" a="1"/>
  <c r="Q96" i="1" s="1"/>
  <c r="Q214" i="1" a="1"/>
  <c r="Q214" i="1" s="1"/>
  <c r="Q125" i="1" a="1"/>
  <c r="Q125" i="1" s="1"/>
  <c r="Q41" i="1" a="1"/>
  <c r="Q41" i="1" s="1"/>
  <c r="Q156" i="1" a="1"/>
  <c r="Q156" i="1" s="1"/>
  <c r="Q44" i="1" a="1"/>
  <c r="Q44" i="1" s="1"/>
  <c r="R154" i="1" a="1"/>
  <c r="R154" i="1" s="1"/>
  <c r="Q187" i="1" a="1"/>
  <c r="Q187" i="1" s="1"/>
  <c r="Q139" i="1" a="1"/>
  <c r="Q139" i="1" s="1"/>
  <c r="Q91" i="1" a="1"/>
  <c r="Q91" i="1" s="1"/>
  <c r="Q59" i="1" a="1"/>
  <c r="Q59" i="1" s="1"/>
  <c r="Q23" i="1" a="1"/>
  <c r="Q23" i="1" s="1"/>
  <c r="Q207" i="1" a="1"/>
  <c r="Q207" i="1" s="1"/>
  <c r="Q192" i="1" a="1"/>
  <c r="Q192" i="1" s="1"/>
  <c r="Q176" i="1" a="1"/>
  <c r="Q176" i="1" s="1"/>
  <c r="Q154" i="1" a="1"/>
  <c r="Q154" i="1" s="1"/>
  <c r="Q132" i="1" a="1"/>
  <c r="Q132" i="1" s="1"/>
  <c r="Q112" i="1" a="1"/>
  <c r="Q112" i="1" s="1"/>
  <c r="Q90" i="1" a="1"/>
  <c r="Q90" i="1" s="1"/>
  <c r="Q68" i="1" a="1"/>
  <c r="Q68" i="1" s="1"/>
  <c r="Q48" i="1" a="1"/>
  <c r="Q48" i="1" s="1"/>
  <c r="Q29" i="1" a="1"/>
  <c r="Q29" i="1" s="1"/>
  <c r="Q206" i="1" a="1"/>
  <c r="Q206" i="1" s="1"/>
  <c r="Q185" i="1" a="1"/>
  <c r="Q185" i="1" s="1"/>
  <c r="Q166" i="1" a="1"/>
  <c r="Q166" i="1" s="1"/>
  <c r="Q141" i="1" a="1"/>
  <c r="Q141" i="1" s="1"/>
  <c r="Q121" i="1" a="1"/>
  <c r="Q121" i="1" s="1"/>
  <c r="Q102" i="1" a="1"/>
  <c r="Q102" i="1" s="1"/>
  <c r="Q77" i="1" a="1"/>
  <c r="Q77" i="1" s="1"/>
  <c r="Q57" i="1" a="1"/>
  <c r="Q57" i="1" s="1"/>
  <c r="Q38" i="1" a="1"/>
  <c r="Q38" i="1" s="1"/>
  <c r="Q213" i="1" a="1"/>
  <c r="Q213" i="1" s="1"/>
  <c r="Q191" i="1" a="1"/>
  <c r="Q191" i="1" s="1"/>
  <c r="Q172" i="1" a="1"/>
  <c r="Q172" i="1" s="1"/>
  <c r="Q146" i="1" a="1"/>
  <c r="Q146" i="1" s="1"/>
  <c r="Q127" i="1" a="1"/>
  <c r="Q127" i="1" s="1"/>
  <c r="Q95" i="1" a="1"/>
  <c r="Q95" i="1" s="1"/>
  <c r="Q63" i="1" a="1"/>
  <c r="Q63" i="1" s="1"/>
  <c r="Q30" i="1" a="1"/>
  <c r="Q30" i="1" s="1"/>
  <c r="R133" i="1" a="1"/>
  <c r="R133" i="1" s="1"/>
  <c r="R74" i="1" a="1"/>
  <c r="R74" i="1" s="1"/>
  <c r="R23" i="1" a="1"/>
  <c r="R23" i="1" s="1"/>
  <c r="R72" i="1" a="1"/>
  <c r="R72" i="1" s="1"/>
  <c r="R152" i="1" a="1"/>
  <c r="R152" i="1" s="1"/>
  <c r="R170" i="1" a="1"/>
  <c r="R170" i="1" s="1"/>
  <c r="R172" i="1" a="1"/>
  <c r="R172" i="1" s="1"/>
  <c r="R57" i="1" a="1"/>
  <c r="R57" i="1" s="1"/>
  <c r="P70" i="1"/>
  <c r="Q200" i="1" a="1"/>
  <c r="Q200" i="1" s="1"/>
  <c r="Q155" i="1" a="1"/>
  <c r="Q155" i="1" s="1"/>
  <c r="Q107" i="1" a="1"/>
  <c r="Q107" i="1" s="1"/>
  <c r="Q43" i="1" a="1"/>
  <c r="Q43" i="1" s="1"/>
  <c r="Q196" i="1" a="1"/>
  <c r="Q196" i="1" s="1"/>
  <c r="Q181" i="1" a="1"/>
  <c r="Q181" i="1" s="1"/>
  <c r="Q165" i="1" a="1"/>
  <c r="Q165" i="1" s="1"/>
  <c r="Q149" i="1" a="1"/>
  <c r="Q149" i="1" s="1"/>
  <c r="Q133" i="1" a="1"/>
  <c r="Q133" i="1" s="1"/>
  <c r="Q117" i="1" a="1"/>
  <c r="Q117" i="1" s="1"/>
  <c r="Q101" i="1" a="1"/>
  <c r="Q101" i="1" s="1"/>
  <c r="Q85" i="1" a="1"/>
  <c r="Q85" i="1" s="1"/>
  <c r="Q69" i="1" a="1"/>
  <c r="Q69" i="1" s="1"/>
  <c r="Q53" i="1" a="1"/>
  <c r="Q53" i="1" s="1"/>
  <c r="Q37" i="1" a="1"/>
  <c r="Q37" i="1" s="1"/>
  <c r="Q219" i="1" a="1"/>
  <c r="Q219" i="1" s="1"/>
  <c r="Q203" i="1" a="1"/>
  <c r="Q203" i="1" s="1"/>
  <c r="Q186" i="1" a="1"/>
  <c r="Q186" i="1" s="1"/>
  <c r="Q170" i="1" a="1"/>
  <c r="Q170" i="1" s="1"/>
  <c r="Q148" i="1" a="1"/>
  <c r="Q148" i="1" s="1"/>
  <c r="Q128" i="1" a="1"/>
  <c r="Q128" i="1" s="1"/>
  <c r="Q106" i="1" a="1"/>
  <c r="Q106" i="1" s="1"/>
  <c r="Q84" i="1" a="1"/>
  <c r="Q84" i="1" s="1"/>
  <c r="Q64" i="1" a="1"/>
  <c r="Q64" i="1" s="1"/>
  <c r="Q42" i="1" a="1"/>
  <c r="Q42" i="1" s="1"/>
  <c r="Q22" i="1" a="1"/>
  <c r="Q22" i="1" s="1"/>
  <c r="Q202" i="1" a="1"/>
  <c r="Q202" i="1" s="1"/>
  <c r="Q182" i="1" a="1"/>
  <c r="Q182" i="1" s="1"/>
  <c r="Q157" i="1" a="1"/>
  <c r="Q157" i="1" s="1"/>
  <c r="S157" i="1" s="1"/>
  <c r="Q137" i="1" a="1"/>
  <c r="Q137" i="1" s="1"/>
  <c r="Q118" i="1" a="1"/>
  <c r="Q118" i="1" s="1"/>
  <c r="Q93" i="1" a="1"/>
  <c r="Q93" i="1" s="1"/>
  <c r="Q73" i="1" a="1"/>
  <c r="Q73" i="1" s="1"/>
  <c r="Q54" i="1" a="1"/>
  <c r="Q54" i="1" s="1"/>
  <c r="Q31" i="1" a="1"/>
  <c r="Q31" i="1" s="1"/>
  <c r="Q209" i="1" a="1"/>
  <c r="Q209" i="1" s="1"/>
  <c r="Q188" i="1" a="1"/>
  <c r="Q188" i="1" s="1"/>
  <c r="Q162" i="1" a="1"/>
  <c r="Q162" i="1" s="1"/>
  <c r="Q143" i="1" a="1"/>
  <c r="Q143" i="1" s="1"/>
  <c r="Q124" i="1" a="1"/>
  <c r="Q124" i="1" s="1"/>
  <c r="Q92" i="1" a="1"/>
  <c r="Q92" i="1" s="1"/>
  <c r="T92" i="1" s="1"/>
  <c r="Q60" i="1" a="1"/>
  <c r="Q60" i="1" s="1"/>
  <c r="Q27" i="1" a="1"/>
  <c r="Q27" i="1" s="1"/>
  <c r="R150" i="1" a="1"/>
  <c r="R150" i="1" s="1"/>
  <c r="R90" i="1" a="1"/>
  <c r="R90" i="1" s="1"/>
  <c r="R75" i="1" a="1"/>
  <c r="R75" i="1" s="1"/>
  <c r="R135" i="1" a="1"/>
  <c r="R135" i="1" s="1"/>
  <c r="R120" i="1" a="1"/>
  <c r="R120" i="1" s="1"/>
  <c r="R112" i="1" a="1"/>
  <c r="R112" i="1" s="1"/>
  <c r="R84" i="1" a="1"/>
  <c r="R84" i="1" s="1"/>
  <c r="R117" i="1" a="1"/>
  <c r="R117" i="1" s="1"/>
  <c r="Q216" i="1" a="1"/>
  <c r="Q216" i="1" s="1"/>
  <c r="Q171" i="1" a="1"/>
  <c r="Q171" i="1" s="1"/>
  <c r="Q123" i="1" a="1"/>
  <c r="Q123" i="1" s="1"/>
  <c r="Q75" i="1" a="1"/>
  <c r="Q75" i="1" s="1"/>
  <c r="Q212" i="1" a="1"/>
  <c r="Q212" i="1" s="1"/>
  <c r="Q208" i="1" a="1"/>
  <c r="Q208" i="1" s="1"/>
  <c r="Q193" i="1" a="1"/>
  <c r="Q193" i="1" s="1"/>
  <c r="Q177" i="1" a="1"/>
  <c r="Q177" i="1" s="1"/>
  <c r="Q161" i="1" a="1"/>
  <c r="Q161" i="1" s="1"/>
  <c r="Q145" i="1" a="1"/>
  <c r="Q145" i="1" s="1"/>
  <c r="Q129" i="1" a="1"/>
  <c r="Q129" i="1" s="1"/>
  <c r="Q113" i="1" a="1"/>
  <c r="Q113" i="1" s="1"/>
  <c r="Q97" i="1" a="1"/>
  <c r="Q97" i="1" s="1"/>
  <c r="Q81" i="1" a="1"/>
  <c r="Q81" i="1" s="1"/>
  <c r="Q65" i="1" a="1"/>
  <c r="Q65" i="1" s="1"/>
  <c r="Q49" i="1" a="1"/>
  <c r="Q49" i="1" s="1"/>
  <c r="Q33" i="1" a="1"/>
  <c r="Q33" i="1" s="1"/>
  <c r="Q215" i="1" a="1"/>
  <c r="Q215" i="1" s="1"/>
  <c r="Q199" i="1" a="1"/>
  <c r="Q199" i="1" s="1"/>
  <c r="Q183" i="1" a="1"/>
  <c r="Q183" i="1" s="1"/>
  <c r="Q164" i="1" a="1"/>
  <c r="Q164" i="1" s="1"/>
  <c r="Q144" i="1" a="1"/>
  <c r="Q144" i="1" s="1"/>
  <c r="Q122" i="1" a="1"/>
  <c r="Q122" i="1" s="1"/>
  <c r="Q100" i="1" a="1"/>
  <c r="Q100" i="1" s="1"/>
  <c r="Q80" i="1" a="1"/>
  <c r="Q80" i="1" s="1"/>
  <c r="Q58" i="1" a="1"/>
  <c r="Q58" i="1" s="1"/>
  <c r="Q36" i="1" a="1"/>
  <c r="Q36" i="1" s="1"/>
  <c r="Q218" i="1" a="1"/>
  <c r="Q218" i="1" s="1"/>
  <c r="Q198" i="1" a="1"/>
  <c r="Q198" i="1" s="1"/>
  <c r="Q173" i="1" a="1"/>
  <c r="Q173" i="1" s="1"/>
  <c r="Q153" i="1" a="1"/>
  <c r="Q153" i="1" s="1"/>
  <c r="Q134" i="1" a="1"/>
  <c r="Q134" i="1" s="1"/>
  <c r="Q109" i="1" a="1"/>
  <c r="Q109" i="1" s="1"/>
  <c r="Q89" i="1" a="1"/>
  <c r="Q89" i="1" s="1"/>
  <c r="Q70" i="1" a="1"/>
  <c r="Q70" i="1" s="1"/>
  <c r="Q45" i="1" a="1"/>
  <c r="Q45" i="1" s="1"/>
  <c r="Q28" i="1" a="1"/>
  <c r="Q28" i="1" s="1"/>
  <c r="Q205" i="1" a="1"/>
  <c r="Q205" i="1" s="1"/>
  <c r="Q178" i="1" a="1"/>
  <c r="Q178" i="1" s="1"/>
  <c r="Q159" i="1" a="1"/>
  <c r="Q159" i="1" s="1"/>
  <c r="Q140" i="1" a="1"/>
  <c r="Q140" i="1" s="1"/>
  <c r="Q111" i="1" a="1"/>
  <c r="Q111" i="1" s="1"/>
  <c r="Q79" i="1" a="1"/>
  <c r="Q79" i="1" s="1"/>
  <c r="Q47" i="1" a="1"/>
  <c r="Q47" i="1" s="1"/>
  <c r="R70" i="1" a="1"/>
  <c r="R70" i="1" s="1"/>
  <c r="R197" i="1" a="1"/>
  <c r="R197" i="1" s="1"/>
  <c r="R142" i="1" a="1"/>
  <c r="R142" i="1" s="1"/>
  <c r="R91" i="1" a="1"/>
  <c r="R91" i="1" s="1"/>
  <c r="R169" i="1" a="1"/>
  <c r="R169" i="1" s="1"/>
  <c r="R42" i="1" a="1"/>
  <c r="R42" i="1" s="1"/>
  <c r="S42" i="1" s="1"/>
  <c r="R44" i="1" a="1"/>
  <c r="R44" i="1" s="1"/>
  <c r="T44" i="1" s="1"/>
  <c r="R143" i="1" a="1"/>
  <c r="R143" i="1" s="1"/>
  <c r="R213" i="1" a="1"/>
  <c r="R213" i="1" s="1"/>
  <c r="T213" i="1" s="1"/>
  <c r="R193" i="1" a="1"/>
  <c r="R193" i="1" s="1"/>
  <c r="R186" i="1" a="1"/>
  <c r="R186" i="1" s="1"/>
  <c r="R167" i="1" a="1"/>
  <c r="R167" i="1" s="1"/>
  <c r="R27" i="1" a="1"/>
  <c r="R27" i="1" s="1"/>
  <c r="R101" i="1" a="1"/>
  <c r="R101" i="1" s="1"/>
  <c r="R37" i="1" a="1"/>
  <c r="R37" i="1" s="1"/>
  <c r="R171" i="1" a="1"/>
  <c r="R171" i="1" s="1"/>
  <c r="R103" i="1" a="1"/>
  <c r="R103" i="1" s="1"/>
  <c r="R39" i="1" a="1"/>
  <c r="R39" i="1" s="1"/>
  <c r="R159" i="1" a="1"/>
  <c r="R159" i="1" s="1"/>
  <c r="R99" i="1" a="1"/>
  <c r="R99" i="1" s="1"/>
  <c r="R35" i="1" a="1"/>
  <c r="R35" i="1" s="1"/>
  <c r="R203" i="1" a="1"/>
  <c r="R203" i="1" s="1"/>
  <c r="R66" i="1" a="1"/>
  <c r="R66" i="1" s="1"/>
  <c r="R62" i="1" a="1"/>
  <c r="R62" i="1" s="1"/>
  <c r="R55" i="1" a="1"/>
  <c r="R55" i="1" s="1"/>
  <c r="R131" i="1" a="1"/>
  <c r="R131" i="1" s="1"/>
  <c r="R65" i="1" a="1"/>
  <c r="R65" i="1" s="1"/>
  <c r="R198" i="1" a="1"/>
  <c r="R198" i="1" s="1"/>
  <c r="R136" i="1" a="1"/>
  <c r="R136" i="1" s="1"/>
  <c r="R68" i="1" a="1"/>
  <c r="R68" i="1" s="1"/>
  <c r="R188" i="1" a="1"/>
  <c r="R188" i="1" s="1"/>
  <c r="R124" i="1" a="1"/>
  <c r="R124" i="1" s="1"/>
  <c r="R63" i="1" a="1"/>
  <c r="R63" i="1" s="1"/>
  <c r="R166" i="1" a="1"/>
  <c r="R166" i="1" s="1"/>
  <c r="R164" i="1" a="1"/>
  <c r="R164" i="1" s="1"/>
  <c r="R175" i="1" a="1"/>
  <c r="R175" i="1" s="1"/>
  <c r="R146" i="1" a="1"/>
  <c r="R146" i="1" s="1"/>
  <c r="R160" i="1" a="1"/>
  <c r="R160" i="1" s="1"/>
  <c r="R94" i="1" a="1"/>
  <c r="R94" i="1" s="1"/>
  <c r="S94" i="1" s="1"/>
  <c r="R26" i="1" a="1"/>
  <c r="R26" i="1" s="1"/>
  <c r="S26" i="1" s="1"/>
  <c r="R162" i="1" a="1"/>
  <c r="R162" i="1" s="1"/>
  <c r="R96" i="1" a="1"/>
  <c r="R96" i="1" s="1"/>
  <c r="S96" i="1" s="1"/>
  <c r="R32" i="1" a="1"/>
  <c r="R32" i="1" s="1"/>
  <c r="R153" i="1" a="1"/>
  <c r="R153" i="1" s="1"/>
  <c r="R89" i="1" a="1"/>
  <c r="R89" i="1" s="1"/>
  <c r="R28" i="1" a="1"/>
  <c r="R28" i="1" s="1"/>
  <c r="R82" i="1" a="1"/>
  <c r="R82" i="1" s="1"/>
  <c r="R216" i="1" a="1"/>
  <c r="R216" i="1" s="1"/>
  <c r="R196" i="1" a="1"/>
  <c r="R196" i="1" s="1"/>
  <c r="R48" i="1" a="1"/>
  <c r="R48" i="1" s="1"/>
  <c r="T48" i="1" s="1"/>
  <c r="R122" i="1" a="1"/>
  <c r="R122" i="1" s="1"/>
  <c r="R54" i="1" a="1"/>
  <c r="R54" i="1" s="1"/>
  <c r="R189" i="1" a="1"/>
  <c r="R189" i="1" s="1"/>
  <c r="T189" i="1" s="1"/>
  <c r="R125" i="1" a="1"/>
  <c r="R125" i="1" s="1"/>
  <c r="R61" i="1" a="1"/>
  <c r="R61" i="1" s="1"/>
  <c r="S61" i="1" s="1"/>
  <c r="R182" i="1" a="1"/>
  <c r="R182" i="1" s="1"/>
  <c r="R118" i="1" a="1"/>
  <c r="R118" i="1" s="1"/>
  <c r="R56" i="1" a="1"/>
  <c r="R56" i="1" s="1"/>
  <c r="Q34" i="1" a="1"/>
  <c r="Q34" i="1" s="1"/>
  <c r="T34" i="1" s="1"/>
  <c r="Q50" i="1" a="1"/>
  <c r="Q50" i="1" s="1"/>
  <c r="Q66" i="1" a="1"/>
  <c r="Q66" i="1" s="1"/>
  <c r="Q82" i="1" a="1"/>
  <c r="Q82" i="1" s="1"/>
  <c r="Q98" i="1" a="1"/>
  <c r="Q98" i="1" s="1"/>
  <c r="Q114" i="1" a="1"/>
  <c r="Q114" i="1" s="1"/>
  <c r="R220" i="1" a="1"/>
  <c r="R220" i="1" s="1"/>
  <c r="R141" i="1" a="1"/>
  <c r="R141" i="1" s="1"/>
  <c r="R161" i="1" a="1"/>
  <c r="R161" i="1" s="1"/>
  <c r="R123" i="1" a="1"/>
  <c r="R123" i="1" s="1"/>
  <c r="R149" i="1" a="1"/>
  <c r="R149" i="1" s="1"/>
  <c r="S149" i="1" s="1"/>
  <c r="R85" i="1" a="1"/>
  <c r="R85" i="1" s="1"/>
  <c r="R218" i="1" a="1"/>
  <c r="R218" i="1" s="1"/>
  <c r="R151" i="1" a="1"/>
  <c r="R151" i="1" s="1"/>
  <c r="R87" i="1" a="1"/>
  <c r="R87" i="1" s="1"/>
  <c r="R25" i="1" a="1"/>
  <c r="R25" i="1" s="1"/>
  <c r="R147" i="1" a="1"/>
  <c r="R147" i="1" s="1"/>
  <c r="R83" i="1" a="1"/>
  <c r="R83" i="1" s="1"/>
  <c r="R195" i="1" a="1"/>
  <c r="R195" i="1" s="1"/>
  <c r="S195" i="1" s="1"/>
  <c r="R212" i="1" a="1"/>
  <c r="R212" i="1" s="1"/>
  <c r="R205" i="1" a="1"/>
  <c r="R205" i="1" s="1"/>
  <c r="R184" i="1" a="1"/>
  <c r="R184" i="1" s="1"/>
  <c r="R41" i="1" a="1"/>
  <c r="R41" i="1" s="1"/>
  <c r="R113" i="1" a="1"/>
  <c r="R113" i="1" s="1"/>
  <c r="R47" i="1" a="1"/>
  <c r="R47" i="1" s="1"/>
  <c r="R180" i="1" a="1"/>
  <c r="R180" i="1" s="1"/>
  <c r="R116" i="1" a="1"/>
  <c r="R116" i="1" s="1"/>
  <c r="R50" i="1" a="1"/>
  <c r="R50" i="1" s="1"/>
  <c r="R176" i="1" a="1"/>
  <c r="R176" i="1" s="1"/>
  <c r="R109" i="1" a="1"/>
  <c r="R109" i="1" s="1"/>
  <c r="R49" i="1" a="1"/>
  <c r="R49" i="1" s="1"/>
  <c r="R155" i="1" a="1"/>
  <c r="R155" i="1" s="1"/>
  <c r="R104" i="1" a="1"/>
  <c r="R104" i="1" s="1"/>
  <c r="R114" i="1" a="1"/>
  <c r="R114" i="1" s="1"/>
  <c r="R98" i="1" a="1"/>
  <c r="R98" i="1" s="1"/>
  <c r="R140" i="1" a="1"/>
  <c r="R140" i="1" s="1"/>
  <c r="R78" i="1" a="1"/>
  <c r="R78" i="1" s="1"/>
  <c r="R210" i="1" a="1"/>
  <c r="R210" i="1" s="1"/>
  <c r="R145" i="1" a="1"/>
  <c r="R145" i="1" s="1"/>
  <c r="R80" i="1" a="1"/>
  <c r="R80" i="1" s="1"/>
  <c r="R201" i="1" a="1"/>
  <c r="R201" i="1" s="1"/>
  <c r="R138" i="1" a="1"/>
  <c r="R138" i="1" s="1"/>
  <c r="R73" i="1" a="1"/>
  <c r="R73" i="1" s="1"/>
  <c r="R132" i="1" a="1"/>
  <c r="R132" i="1" s="1"/>
  <c r="R200" i="1" a="1"/>
  <c r="R200" i="1" s="1"/>
  <c r="R192" i="1" a="1"/>
  <c r="R192" i="1" s="1"/>
  <c r="R173" i="1" a="1"/>
  <c r="R173" i="1" s="1"/>
  <c r="R30" i="1" a="1"/>
  <c r="R30" i="1" s="1"/>
  <c r="R107" i="1" a="1"/>
  <c r="R107" i="1" s="1"/>
  <c r="R40" i="1" a="1"/>
  <c r="R40" i="1" s="1"/>
  <c r="R174" i="1" a="1"/>
  <c r="R174" i="1" s="1"/>
  <c r="R106" i="1" a="1"/>
  <c r="R106" i="1" s="1"/>
  <c r="R43" i="1" a="1"/>
  <c r="R43" i="1" s="1"/>
  <c r="R165" i="1" a="1"/>
  <c r="R165" i="1" s="1"/>
  <c r="R102" i="1" a="1"/>
  <c r="R102" i="1" s="1"/>
  <c r="S102" i="1" s="1"/>
  <c r="R38" i="1" a="1"/>
  <c r="R38" i="1" s="1"/>
  <c r="Q40" i="1" a="1"/>
  <c r="Q40" i="1" s="1"/>
  <c r="Q56" i="1" a="1"/>
  <c r="Q56" i="1" s="1"/>
  <c r="Q72" i="1" a="1"/>
  <c r="Q72" i="1" s="1"/>
  <c r="Q88" i="1" a="1"/>
  <c r="Q88" i="1" s="1"/>
  <c r="Q104" i="1" a="1"/>
  <c r="Q104" i="1" s="1"/>
  <c r="Q120" i="1" a="1"/>
  <c r="Q120" i="1" s="1"/>
  <c r="Q136" i="1" a="1"/>
  <c r="Q136" i="1" s="1"/>
  <c r="Q152" i="1" a="1"/>
  <c r="Q152" i="1" s="1"/>
  <c r="Q168" i="1" a="1"/>
  <c r="Q168" i="1" s="1"/>
  <c r="Q184" i="1" a="1"/>
  <c r="Q184" i="1" s="1"/>
  <c r="Q201" i="1" a="1"/>
  <c r="Q201" i="1" s="1"/>
  <c r="Q217" i="1" a="1"/>
  <c r="Q217" i="1" s="1"/>
  <c r="Q35" i="1" a="1"/>
  <c r="Q35" i="1" s="1"/>
  <c r="Q51" i="1" a="1"/>
  <c r="Q51" i="1" s="1"/>
  <c r="Q67" i="1" a="1"/>
  <c r="Q67" i="1" s="1"/>
  <c r="Q83" i="1" a="1"/>
  <c r="Q83" i="1" s="1"/>
  <c r="Q99" i="1" a="1"/>
  <c r="Q99" i="1" s="1"/>
  <c r="Q115" i="1" a="1"/>
  <c r="Q115" i="1" s="1"/>
  <c r="Q131" i="1" a="1"/>
  <c r="Q131" i="1" s="1"/>
  <c r="Q147" i="1" a="1"/>
  <c r="Q147" i="1" s="1"/>
  <c r="Q163" i="1" a="1"/>
  <c r="Q163" i="1" s="1"/>
  <c r="Q179" i="1" a="1"/>
  <c r="Q179" i="1" s="1"/>
  <c r="Q194" i="1" a="1"/>
  <c r="Q194" i="1" s="1"/>
  <c r="Q210" i="1" a="1"/>
  <c r="Q210" i="1" s="1"/>
  <c r="Q25" i="1" a="1"/>
  <c r="Q25" i="1" s="1"/>
  <c r="Q39" i="1" a="1"/>
  <c r="Q39" i="1" s="1"/>
  <c r="Q55" i="1" a="1"/>
  <c r="Q55" i="1" s="1"/>
  <c r="Q71" i="1" a="1"/>
  <c r="Q71" i="1" s="1"/>
  <c r="Q87" i="1" a="1"/>
  <c r="Q87" i="1" s="1"/>
  <c r="Q103" i="1" a="1"/>
  <c r="Q103" i="1" s="1"/>
  <c r="Q119" i="1" a="1"/>
  <c r="Q119" i="1" s="1"/>
  <c r="Q135" i="1" a="1"/>
  <c r="Q135" i="1" s="1"/>
  <c r="Q151" i="1" a="1"/>
  <c r="Q151" i="1" s="1"/>
  <c r="Q167" i="1" a="1"/>
  <c r="Q167" i="1" s="1"/>
  <c r="R215" i="1" a="1"/>
  <c r="R215" i="1" s="1"/>
  <c r="R79" i="1" a="1"/>
  <c r="R79" i="1" s="1"/>
  <c r="R76" i="1" a="1"/>
  <c r="R76" i="1" s="1"/>
  <c r="R59" i="1" a="1"/>
  <c r="R59" i="1" s="1"/>
  <c r="T59" i="1" s="1"/>
  <c r="R134" i="1" a="1"/>
  <c r="R134" i="1" s="1"/>
  <c r="R69" i="1" a="1"/>
  <c r="R69" i="1" s="1"/>
  <c r="R202" i="1" a="1"/>
  <c r="R202" i="1" s="1"/>
  <c r="R139" i="1" a="1"/>
  <c r="R139" i="1" s="1"/>
  <c r="R71" i="1" a="1"/>
  <c r="R71" i="1" s="1"/>
  <c r="R191" i="1" a="1"/>
  <c r="R191" i="1" s="1"/>
  <c r="T191" i="1" s="1"/>
  <c r="R127" i="1" a="1"/>
  <c r="R127" i="1" s="1"/>
  <c r="R67" i="1" a="1"/>
  <c r="R67" i="1" s="1"/>
  <c r="R209" i="1" a="1"/>
  <c r="R209" i="1" s="1"/>
  <c r="R187" i="1" a="1"/>
  <c r="R187" i="1" s="1"/>
  <c r="R181" i="1" a="1"/>
  <c r="R181" i="1" s="1"/>
  <c r="T181" i="1" s="1"/>
  <c r="R158" i="1" a="1"/>
  <c r="R158" i="1" s="1"/>
  <c r="R163" i="1" a="1"/>
  <c r="R163" i="1" s="1"/>
  <c r="R97" i="1" a="1"/>
  <c r="R97" i="1" s="1"/>
  <c r="R33" i="1" a="1"/>
  <c r="R33" i="1" s="1"/>
  <c r="R168" i="1" a="1"/>
  <c r="R168" i="1" s="1"/>
  <c r="R100" i="1" a="1"/>
  <c r="R100" i="1" s="1"/>
  <c r="R36" i="1" a="1"/>
  <c r="R36" i="1" s="1"/>
  <c r="R156" i="1" a="1"/>
  <c r="R156" i="1" s="1"/>
  <c r="R93" i="1" a="1"/>
  <c r="R93" i="1" s="1"/>
  <c r="R31" i="1" a="1"/>
  <c r="R31" i="1" s="1"/>
  <c r="R95" i="1" a="1"/>
  <c r="R95" i="1" s="1"/>
  <c r="R21" i="1" a="1"/>
  <c r="R21" i="1" s="1"/>
  <c r="R204" i="1" a="1"/>
  <c r="R204" i="1" s="1"/>
  <c r="R52" i="1" a="1"/>
  <c r="R52" i="1" s="1"/>
  <c r="S52" i="1" s="1"/>
  <c r="R60" i="1" a="1"/>
  <c r="R60" i="1" s="1"/>
  <c r="R185" i="1" a="1"/>
  <c r="R185" i="1" s="1"/>
  <c r="R130" i="1" a="1"/>
  <c r="R130" i="1" s="1"/>
  <c r="R58" i="1" a="1"/>
  <c r="R58" i="1" s="1"/>
  <c r="R178" i="1" a="1"/>
  <c r="R178" i="1" s="1"/>
  <c r="R77" i="1" a="1"/>
  <c r="R77" i="1" s="1"/>
  <c r="R148" i="1" a="1"/>
  <c r="R148" i="1" s="1"/>
  <c r="R111" i="1" a="1"/>
  <c r="R111" i="1" s="1"/>
  <c r="R53" i="1" a="1"/>
  <c r="R53" i="1" s="1"/>
  <c r="R119" i="1" a="1"/>
  <c r="R119" i="1" s="1"/>
  <c r="R45" i="1" a="1"/>
  <c r="R45" i="1" s="1"/>
  <c r="R206" i="1" a="1"/>
  <c r="R206" i="1" s="1"/>
  <c r="R137" i="1" a="1"/>
  <c r="R137" i="1" s="1"/>
  <c r="R88" i="1" a="1"/>
  <c r="R88" i="1" s="1"/>
  <c r="R108" i="1" a="1"/>
  <c r="R108" i="1" s="1"/>
  <c r="R105" i="1" a="1"/>
  <c r="R105" i="1" s="1"/>
  <c r="R46" i="1" a="1"/>
  <c r="R46" i="1" s="1"/>
  <c r="T46" i="1" s="1"/>
  <c r="R177" i="1" a="1"/>
  <c r="R177" i="1" s="1"/>
  <c r="R110" i="1" a="1"/>
  <c r="R110" i="1" s="1"/>
  <c r="T110" i="1" s="1"/>
  <c r="R199" i="1" a="1"/>
  <c r="R199" i="1" s="1"/>
  <c r="R144" i="1" a="1"/>
  <c r="R144" i="1" s="1"/>
  <c r="R214" i="1" a="1"/>
  <c r="R214" i="1" s="1"/>
  <c r="R126" i="1" a="1"/>
  <c r="R126" i="1" s="1"/>
  <c r="R115" i="1" a="1"/>
  <c r="R115" i="1" s="1"/>
  <c r="R183" i="1" a="1"/>
  <c r="R183" i="1" s="1"/>
  <c r="R190" i="1" a="1"/>
  <c r="R190" i="1" s="1"/>
  <c r="R64" i="1" a="1"/>
  <c r="R64" i="1" s="1"/>
  <c r="R194" i="1" a="1"/>
  <c r="R194" i="1" s="1"/>
  <c r="R128" i="1" a="1"/>
  <c r="R128" i="1" s="1"/>
  <c r="R207" i="1" a="1"/>
  <c r="R207" i="1" s="1"/>
  <c r="R22" i="1" a="1"/>
  <c r="R22" i="1" s="1"/>
  <c r="R81" i="1" a="1"/>
  <c r="R81" i="1" s="1"/>
  <c r="R129" i="1" a="1"/>
  <c r="R129" i="1" s="1"/>
  <c r="R179" i="1" a="1"/>
  <c r="R179" i="1" s="1"/>
  <c r="R51" i="1" a="1"/>
  <c r="R51" i="1" s="1"/>
  <c r="R211" i="1" a="1"/>
  <c r="R211" i="1" s="1"/>
  <c r="R24" i="1" a="1"/>
  <c r="R24" i="1" s="1"/>
  <c r="Q21" i="1" a="1"/>
  <c r="Q21" i="1" s="1"/>
  <c r="R219" i="1" a="1"/>
  <c r="R219" i="1" s="1"/>
  <c r="S138" i="1" l="1"/>
  <c r="S160" i="1"/>
  <c r="S209" i="1"/>
  <c r="S55" i="1"/>
  <c r="T41" i="1"/>
  <c r="T130" i="1"/>
  <c r="T126" i="1"/>
  <c r="S114" i="1"/>
  <c r="T190" i="1"/>
  <c r="T166" i="1"/>
  <c r="S208" i="1"/>
  <c r="T144" i="1"/>
  <c r="T38" i="1"/>
  <c r="S207" i="1"/>
  <c r="T105" i="1"/>
  <c r="T107" i="1"/>
  <c r="S166" i="1"/>
  <c r="T101" i="1"/>
  <c r="S148" i="1"/>
  <c r="S124" i="1"/>
  <c r="T202" i="1"/>
  <c r="T99" i="1"/>
  <c r="S218" i="1"/>
  <c r="T177" i="1"/>
  <c r="T183" i="1"/>
  <c r="S49" i="1"/>
  <c r="T56" i="1"/>
  <c r="S200" i="1"/>
  <c r="T188" i="1"/>
  <c r="T29" i="1"/>
  <c r="S215" i="1"/>
  <c r="T220" i="1"/>
  <c r="S169" i="1"/>
  <c r="T139" i="1"/>
  <c r="T214" i="1"/>
  <c r="S91" i="1"/>
  <c r="T211" i="1"/>
  <c r="T204" i="1"/>
  <c r="S53" i="1"/>
  <c r="T218" i="1"/>
  <c r="S29" i="1"/>
  <c r="T153" i="1"/>
  <c r="S75" i="1"/>
  <c r="T54" i="1"/>
  <c r="T172" i="1"/>
  <c r="S172" i="1"/>
  <c r="T22" i="1"/>
  <c r="T94" i="1"/>
  <c r="T106" i="1"/>
  <c r="S155" i="1"/>
  <c r="S141" i="1"/>
  <c r="S54" i="1"/>
  <c r="T174" i="1"/>
  <c r="T63" i="1"/>
  <c r="S192" i="1"/>
  <c r="T62" i="1"/>
  <c r="T91" i="1"/>
  <c r="S115" i="1"/>
  <c r="T124" i="1"/>
  <c r="T149" i="1"/>
  <c r="S133" i="1"/>
  <c r="S213" i="1"/>
  <c r="T180" i="1"/>
  <c r="S86" i="1"/>
  <c r="S220" i="1"/>
  <c r="T169" i="1"/>
  <c r="S63" i="1"/>
  <c r="T127" i="1"/>
  <c r="T76" i="1"/>
  <c r="T23" i="1"/>
  <c r="T86" i="1"/>
  <c r="S174" i="1"/>
  <c r="T219" i="1"/>
  <c r="T64" i="1"/>
  <c r="T108" i="1"/>
  <c r="T187" i="1"/>
  <c r="T152" i="1"/>
  <c r="S212" i="1"/>
  <c r="T85" i="1"/>
  <c r="S68" i="1"/>
  <c r="T208" i="1"/>
  <c r="S24" i="1"/>
  <c r="S185" i="1"/>
  <c r="S93" i="1"/>
  <c r="T120" i="1"/>
  <c r="S180" i="1"/>
  <c r="T182" i="1"/>
  <c r="S139" i="1"/>
  <c r="S150" i="1"/>
  <c r="S120" i="1"/>
  <c r="S62" i="1"/>
  <c r="T167" i="1"/>
  <c r="T151" i="1"/>
  <c r="S47" i="1"/>
  <c r="T134" i="1"/>
  <c r="T192" i="1"/>
  <c r="S32" i="1"/>
  <c r="T114" i="1"/>
  <c r="T195" i="1"/>
  <c r="S194" i="1"/>
  <c r="T184" i="1"/>
  <c r="T58" i="1"/>
  <c r="T43" i="1"/>
  <c r="T142" i="1"/>
  <c r="S136" i="1"/>
  <c r="S182" i="1"/>
  <c r="S51" i="1"/>
  <c r="S41" i="1"/>
  <c r="T159" i="1"/>
  <c r="T133" i="1"/>
  <c r="S123" i="1"/>
  <c r="T113" i="1"/>
  <c r="T137" i="1"/>
  <c r="T60" i="1"/>
  <c r="T65" i="1"/>
  <c r="T61" i="1"/>
  <c r="S23" i="1"/>
  <c r="S179" i="1"/>
  <c r="T45" i="1"/>
  <c r="T26" i="1"/>
  <c r="T100" i="1"/>
  <c r="S167" i="1"/>
  <c r="S113" i="1"/>
  <c r="T93" i="1"/>
  <c r="S171" i="1"/>
  <c r="T196" i="1"/>
  <c r="S158" i="1"/>
  <c r="T104" i="1"/>
  <c r="T156" i="1"/>
  <c r="T96" i="1"/>
  <c r="T171" i="1"/>
  <c r="S81" i="1"/>
  <c r="T78" i="1"/>
  <c r="T155" i="1"/>
  <c r="T150" i="1"/>
  <c r="T158" i="1"/>
  <c r="S173" i="1"/>
  <c r="T145" i="1"/>
  <c r="T162" i="1"/>
  <c r="S112" i="1"/>
  <c r="S106" i="1"/>
  <c r="S46" i="1"/>
  <c r="S40" i="1"/>
  <c r="T89" i="1"/>
  <c r="T74" i="1"/>
  <c r="S152" i="1"/>
  <c r="S187" i="1"/>
  <c r="S25" i="1"/>
  <c r="S186" i="1"/>
  <c r="S117" i="1"/>
  <c r="S57" i="1"/>
  <c r="T121" i="1"/>
  <c r="T98" i="1"/>
  <c r="S82" i="1"/>
  <c r="T70" i="1"/>
  <c r="S153" i="1"/>
  <c r="T36" i="1"/>
  <c r="S122" i="1"/>
  <c r="S65" i="1"/>
  <c r="T123" i="1"/>
  <c r="S143" i="1"/>
  <c r="S84" i="1"/>
  <c r="T37" i="1"/>
  <c r="S101" i="1"/>
  <c r="T165" i="1"/>
  <c r="S107" i="1"/>
  <c r="T30" i="1"/>
  <c r="T176" i="1"/>
  <c r="S59" i="1"/>
  <c r="S154" i="1"/>
  <c r="T125" i="1"/>
  <c r="T175" i="1"/>
  <c r="S197" i="1"/>
  <c r="T138" i="1"/>
  <c r="T160" i="1"/>
  <c r="T79" i="1"/>
  <c r="S135" i="1"/>
  <c r="T217" i="1"/>
  <c r="S38" i="1"/>
  <c r="S30" i="1"/>
  <c r="S125" i="1"/>
  <c r="T193" i="1"/>
  <c r="T129" i="1"/>
  <c r="T199" i="1"/>
  <c r="T206" i="1"/>
  <c r="T178" i="1"/>
  <c r="T72" i="1"/>
  <c r="S116" i="1"/>
  <c r="T118" i="1"/>
  <c r="T146" i="1"/>
  <c r="S165" i="1"/>
  <c r="S159" i="1"/>
  <c r="S176" i="1"/>
  <c r="S37" i="1"/>
  <c r="S36" i="1"/>
  <c r="T197" i="1"/>
  <c r="T122" i="1"/>
  <c r="T32" i="1"/>
  <c r="S34" i="1"/>
  <c r="S175" i="1"/>
  <c r="S78" i="1"/>
  <c r="T47" i="1"/>
  <c r="T186" i="1"/>
  <c r="T31" i="1"/>
  <c r="S121" i="1"/>
  <c r="S142" i="1"/>
  <c r="S44" i="1"/>
  <c r="S204" i="1"/>
  <c r="T102" i="1"/>
  <c r="S184" i="1"/>
  <c r="S99" i="1"/>
  <c r="T215" i="1"/>
  <c r="T173" i="1"/>
  <c r="T210" i="1"/>
  <c r="S147" i="1"/>
  <c r="T83" i="1"/>
  <c r="S50" i="1"/>
  <c r="T168" i="1"/>
  <c r="S56" i="1"/>
  <c r="T39" i="1"/>
  <c r="T205" i="1"/>
  <c r="S21" i="1"/>
  <c r="T148" i="1"/>
  <c r="S205" i="1"/>
  <c r="S210" i="1"/>
  <c r="S79" i="1"/>
  <c r="T135" i="1"/>
  <c r="T25" i="1"/>
  <c r="S83" i="1"/>
  <c r="T50" i="1"/>
  <c r="S131" i="1"/>
  <c r="S217" i="1"/>
  <c r="T141" i="1"/>
  <c r="S88" i="1"/>
  <c r="T68" i="1"/>
  <c r="S39" i="1"/>
  <c r="S85" i="1"/>
  <c r="S181" i="1"/>
  <c r="S193" i="1"/>
  <c r="T111" i="1"/>
  <c r="T147" i="1"/>
  <c r="T82" i="1"/>
  <c r="S76" i="1"/>
  <c r="S130" i="1"/>
  <c r="S163" i="1"/>
  <c r="T201" i="1"/>
  <c r="S98" i="1"/>
  <c r="T66" i="1"/>
  <c r="T27" i="1"/>
  <c r="S90" i="1"/>
  <c r="S127" i="1"/>
  <c r="S43" i="1"/>
  <c r="S151" i="1"/>
  <c r="S104" i="1"/>
  <c r="S168" i="1"/>
  <c r="S156" i="1"/>
  <c r="S202" i="1"/>
  <c r="T154" i="1"/>
  <c r="S60" i="1"/>
  <c r="S70" i="1"/>
  <c r="T71" i="1"/>
  <c r="S105" i="1"/>
  <c r="S206" i="1"/>
  <c r="T40" i="1"/>
  <c r="T67" i="1"/>
  <c r="S67" i="1"/>
  <c r="S72" i="1"/>
  <c r="T49" i="1"/>
  <c r="T185" i="1"/>
  <c r="T131" i="1"/>
  <c r="S129" i="1"/>
  <c r="T24" i="1"/>
  <c r="S199" i="1"/>
  <c r="T75" i="1"/>
  <c r="S178" i="1"/>
  <c r="T53" i="1"/>
  <c r="S119" i="1"/>
  <c r="T194" i="1"/>
  <c r="S87" i="1"/>
  <c r="T35" i="1"/>
  <c r="S103" i="1"/>
  <c r="S140" i="1"/>
  <c r="S28" i="1"/>
  <c r="T109" i="1"/>
  <c r="S198" i="1"/>
  <c r="S80" i="1"/>
  <c r="S164" i="1"/>
  <c r="T33" i="1"/>
  <c r="S97" i="1"/>
  <c r="S161" i="1"/>
  <c r="T212" i="1"/>
  <c r="S216" i="1"/>
  <c r="S188" i="1"/>
  <c r="T73" i="1"/>
  <c r="T42" i="1"/>
  <c r="S128" i="1"/>
  <c r="T203" i="1"/>
  <c r="S69" i="1"/>
  <c r="S196" i="1"/>
  <c r="T200" i="1"/>
  <c r="S170" i="1"/>
  <c r="T95" i="1"/>
  <c r="S191" i="1"/>
  <c r="S77" i="1"/>
  <c r="S48" i="1"/>
  <c r="S132" i="1"/>
  <c r="T81" i="1"/>
  <c r="T103" i="1"/>
  <c r="S95" i="1"/>
  <c r="S211" i="1"/>
  <c r="S203" i="1"/>
  <c r="S74" i="1"/>
  <c r="S35" i="1"/>
  <c r="S145" i="1"/>
  <c r="S73" i="1"/>
  <c r="S89" i="1"/>
  <c r="S33" i="1"/>
  <c r="S189" i="1"/>
  <c r="S118" i="1"/>
  <c r="S58" i="1"/>
  <c r="T157" i="1"/>
  <c r="T140" i="1"/>
  <c r="T116" i="1"/>
  <c r="T216" i="1"/>
  <c r="T28" i="1"/>
  <c r="T136" i="1"/>
  <c r="T80" i="1"/>
  <c r="S111" i="1"/>
  <c r="S64" i="1"/>
  <c r="S27" i="1"/>
  <c r="T209" i="1"/>
  <c r="T128" i="1"/>
  <c r="T132" i="1"/>
  <c r="T198" i="1"/>
  <c r="T55" i="1"/>
  <c r="T207" i="1"/>
  <c r="T69" i="1"/>
  <c r="T77" i="1"/>
  <c r="T87" i="1"/>
  <c r="T161" i="1"/>
  <c r="T164" i="1"/>
  <c r="T143" i="1"/>
  <c r="T84" i="1"/>
  <c r="T170" i="1"/>
  <c r="T90" i="1"/>
  <c r="S100" i="1"/>
  <c r="S146" i="1"/>
  <c r="S71" i="1"/>
  <c r="S183" i="1"/>
  <c r="S162" i="1"/>
  <c r="S92" i="1"/>
  <c r="T52" i="1"/>
  <c r="T163" i="1"/>
  <c r="T97" i="1"/>
  <c r="S144" i="1"/>
  <c r="S66" i="1"/>
  <c r="S109" i="1"/>
  <c r="S137" i="1"/>
  <c r="S134" i="1"/>
  <c r="S45" i="1"/>
  <c r="S31" i="1"/>
  <c r="S201" i="1"/>
  <c r="T117" i="1"/>
  <c r="T57" i="1"/>
  <c r="T112" i="1"/>
  <c r="S22" i="1"/>
  <c r="S214" i="1"/>
  <c r="S108" i="1"/>
  <c r="S110" i="1"/>
  <c r="S190" i="1"/>
  <c r="S177" i="1"/>
  <c r="T88" i="1"/>
  <c r="T119" i="1"/>
  <c r="S126" i="1"/>
  <c r="T179" i="1"/>
  <c r="T115" i="1"/>
  <c r="T51" i="1"/>
  <c r="S219" i="1"/>
  <c r="T21" i="1"/>
  <c r="W21" i="1" l="1"/>
  <c r="W22" i="1" l="1"/>
  <c r="W23" i="1" l="1"/>
  <c r="W24" i="1" l="1"/>
  <c r="W25" i="1" s="1"/>
  <c r="W26" i="1" l="1"/>
  <c r="W27" i="1" l="1"/>
  <c r="W28" i="1" l="1"/>
  <c r="W29" i="1" l="1"/>
  <c r="W30" i="1" l="1"/>
  <c r="W31" i="1" l="1"/>
  <c r="W32" i="1" l="1"/>
  <c r="W33" i="1" l="1"/>
  <c r="W34" i="1" l="1"/>
  <c r="W35" i="1" l="1"/>
  <c r="W36" i="1" l="1"/>
  <c r="W37" i="1" l="1"/>
  <c r="W38" i="1" l="1"/>
  <c r="W39" i="1" l="1"/>
  <c r="W40" i="1" l="1"/>
  <c r="W41" i="1" l="1"/>
  <c r="W42" i="1" l="1"/>
  <c r="W43" i="1" l="1"/>
  <c r="W44" i="1" l="1"/>
  <c r="W45" i="1" l="1"/>
  <c r="W46" i="1" l="1"/>
  <c r="W47" i="1" l="1"/>
  <c r="W48" i="1" l="1"/>
  <c r="W49" i="1" l="1"/>
  <c r="W50" i="1" l="1"/>
  <c r="W51" i="1" l="1"/>
  <c r="W52" i="1" l="1"/>
  <c r="W53" i="1" l="1"/>
  <c r="W54" i="1" l="1"/>
  <c r="W55" i="1" l="1"/>
  <c r="W56" i="1" l="1"/>
  <c r="W57" i="1" l="1"/>
  <c r="W58" i="1" l="1"/>
  <c r="W59" i="1" l="1"/>
  <c r="W60" i="1" l="1"/>
  <c r="W61" i="1" l="1"/>
  <c r="W62" i="1" l="1"/>
  <c r="W63" i="1" l="1"/>
  <c r="W64" i="1" l="1"/>
  <c r="W65" i="1" l="1"/>
  <c r="W66" i="1" l="1"/>
  <c r="W67" i="1" l="1"/>
  <c r="W68" i="1" l="1"/>
  <c r="W69" i="1" l="1"/>
  <c r="W70" i="1" l="1"/>
  <c r="W71" i="1" l="1"/>
  <c r="W72" i="1" l="1"/>
  <c r="W73" i="1" l="1"/>
  <c r="W74" i="1" l="1"/>
  <c r="W75" i="1" l="1"/>
  <c r="W76" i="1" l="1"/>
  <c r="W77" i="1" l="1"/>
  <c r="W78" i="1" l="1"/>
  <c r="W79" i="1" l="1"/>
  <c r="W80" i="1" l="1"/>
  <c r="W81" i="1" l="1"/>
  <c r="W82" i="1" l="1"/>
  <c r="W83" i="1" l="1"/>
  <c r="W84" i="1" l="1"/>
  <c r="W85" i="1" l="1"/>
  <c r="W86" i="1" l="1"/>
  <c r="W87" i="1" l="1"/>
  <c r="W88" i="1" l="1"/>
  <c r="W89" i="1" l="1"/>
  <c r="W90" i="1" l="1"/>
  <c r="W91" i="1" l="1"/>
  <c r="W92" i="1" l="1"/>
  <c r="W93" i="1" l="1"/>
  <c r="W94" i="1" l="1"/>
  <c r="W95" i="1" l="1"/>
  <c r="W96" i="1" l="1"/>
  <c r="W97" i="1" l="1"/>
  <c r="W98" i="1" l="1"/>
  <c r="W99" i="1" l="1"/>
  <c r="W100" i="1" l="1"/>
  <c r="W101" i="1" l="1"/>
  <c r="W102" i="1" l="1"/>
  <c r="W103" i="1" l="1"/>
  <c r="W104" i="1" l="1"/>
  <c r="W105" i="1" l="1"/>
  <c r="W106" i="1" l="1"/>
  <c r="W107" i="1" l="1"/>
  <c r="W108" i="1" l="1"/>
  <c r="W109" i="1" l="1"/>
  <c r="W110" i="1" l="1"/>
  <c r="W111" i="1" l="1"/>
  <c r="W112" i="1" l="1"/>
  <c r="W113" i="1" l="1"/>
  <c r="W114" i="1" l="1"/>
  <c r="W115" i="1" l="1"/>
  <c r="W116" i="1" l="1"/>
  <c r="W117" i="1" l="1"/>
  <c r="W118" i="1" l="1"/>
  <c r="W119" i="1" l="1"/>
  <c r="W120" i="1" l="1"/>
  <c r="W121" i="1" l="1"/>
  <c r="W122" i="1" l="1"/>
  <c r="W123" i="1" l="1"/>
  <c r="W124" i="1" l="1"/>
  <c r="W125" i="1" l="1"/>
  <c r="W126" i="1" l="1"/>
  <c r="W127" i="1" l="1"/>
  <c r="W128" i="1" l="1"/>
  <c r="W129" i="1" l="1"/>
  <c r="W130" i="1" l="1"/>
  <c r="W131" i="1" l="1"/>
  <c r="W132" i="1" l="1"/>
  <c r="W133" i="1" l="1"/>
  <c r="W134" i="1" l="1"/>
  <c r="W135" i="1" l="1"/>
  <c r="W136" i="1" l="1"/>
  <c r="W137" i="1" l="1"/>
  <c r="W138" i="1" l="1"/>
  <c r="W139" i="1" l="1"/>
  <c r="W140" i="1" l="1"/>
  <c r="W141" i="1" l="1"/>
  <c r="W142" i="1" l="1"/>
  <c r="W143" i="1" l="1"/>
  <c r="W144" i="1" l="1"/>
  <c r="W145" i="1" l="1"/>
  <c r="W146" i="1" l="1"/>
  <c r="W147" i="1" l="1"/>
  <c r="W148" i="1" l="1"/>
  <c r="W149" i="1" l="1"/>
  <c r="W150" i="1" l="1"/>
  <c r="W151" i="1" l="1"/>
  <c r="W152" i="1" l="1"/>
  <c r="W153" i="1" l="1"/>
  <c r="W154" i="1" l="1"/>
  <c r="W155" i="1" l="1"/>
  <c r="W156" i="1" l="1"/>
  <c r="W157" i="1" l="1"/>
  <c r="W158" i="1" l="1"/>
  <c r="W159" i="1" l="1"/>
  <c r="W160" i="1" l="1"/>
  <c r="W161" i="1" l="1"/>
  <c r="W162" i="1" l="1"/>
  <c r="W163" i="1" l="1"/>
  <c r="W164" i="1" l="1"/>
  <c r="W165" i="1" l="1"/>
  <c r="W166" i="1" l="1"/>
  <c r="W167" i="1" l="1"/>
  <c r="W168" i="1" l="1"/>
  <c r="W169" i="1" l="1"/>
  <c r="W170" i="1" l="1"/>
  <c r="W171" i="1" l="1"/>
  <c r="W172" i="1" l="1"/>
  <c r="W173" i="1" l="1"/>
  <c r="W174" i="1" l="1"/>
  <c r="W175" i="1" l="1"/>
  <c r="W176" i="1" l="1"/>
  <c r="W177" i="1" l="1"/>
  <c r="W178" i="1" l="1"/>
  <c r="W179" i="1" l="1"/>
  <c r="W180" i="1" l="1"/>
  <c r="W181" i="1" l="1"/>
  <c r="W182" i="1" l="1"/>
  <c r="W183" i="1" l="1"/>
  <c r="W184" i="1" l="1"/>
  <c r="W185" i="1" l="1"/>
  <c r="W186" i="1" l="1"/>
  <c r="W187" i="1" l="1"/>
  <c r="W188" i="1" l="1"/>
  <c r="W189" i="1" l="1"/>
  <c r="W190" i="1" l="1"/>
  <c r="W191" i="1" l="1"/>
  <c r="W192" i="1" l="1"/>
  <c r="W193" i="1" l="1"/>
  <c r="W194" i="1" l="1"/>
  <c r="W195" i="1" l="1"/>
  <c r="W196" i="1" l="1"/>
  <c r="W197" i="1" l="1"/>
  <c r="W198" i="1" l="1"/>
  <c r="W199" i="1" l="1"/>
  <c r="W200" i="1" l="1"/>
  <c r="W201" i="1" l="1"/>
  <c r="W202" i="1" l="1"/>
  <c r="W203" i="1" l="1"/>
  <c r="W204" i="1" l="1"/>
  <c r="W205" i="1" l="1"/>
  <c r="W206" i="1" l="1"/>
  <c r="W207" i="1" l="1"/>
  <c r="W208" i="1" l="1"/>
  <c r="W209" i="1" l="1"/>
  <c r="W210" i="1" l="1"/>
  <c r="W211" i="1" l="1"/>
  <c r="W212" i="1" l="1"/>
  <c r="W213" i="1" l="1"/>
  <c r="W214" i="1" l="1"/>
  <c r="W215" i="1" l="1"/>
  <c r="W216" i="1" l="1"/>
  <c r="W217" i="1" l="1"/>
  <c r="W218" i="1" l="1"/>
  <c r="W219" i="1" l="1"/>
  <c r="W220" i="1" l="1"/>
  <c r="W17" i="1" s="1"/>
  <c r="V217" i="1" l="1"/>
  <c r="V218" i="1"/>
  <c r="V216" i="1"/>
  <c r="V220" i="1"/>
  <c r="V21" i="1"/>
  <c r="V22" i="1"/>
  <c r="V23" i="1"/>
  <c r="V24" i="1"/>
  <c r="V25" i="1"/>
  <c r="V26" i="1"/>
  <c r="V27" i="1"/>
  <c r="V28" i="1"/>
  <c r="V29" i="1"/>
  <c r="V31" i="1"/>
  <c r="V30" i="1"/>
  <c r="V32" i="1"/>
  <c r="V34" i="1"/>
  <c r="V33" i="1"/>
  <c r="V36" i="1"/>
  <c r="V35" i="1"/>
  <c r="V37" i="1"/>
  <c r="V38" i="1"/>
  <c r="V39" i="1"/>
  <c r="V40" i="1"/>
  <c r="V41" i="1"/>
  <c r="V42" i="1"/>
  <c r="V43" i="1"/>
  <c r="V45" i="1"/>
  <c r="V44" i="1"/>
  <c r="V46" i="1"/>
  <c r="V47" i="1"/>
  <c r="V49" i="1"/>
  <c r="V48" i="1"/>
  <c r="V50" i="1"/>
  <c r="V51" i="1"/>
  <c r="V52" i="1"/>
  <c r="V53" i="1"/>
  <c r="V54" i="1"/>
  <c r="V55" i="1"/>
  <c r="V56" i="1"/>
  <c r="V57" i="1"/>
  <c r="V58" i="1"/>
  <c r="V59" i="1"/>
  <c r="V60" i="1"/>
  <c r="V61" i="1"/>
  <c r="V62" i="1"/>
  <c r="V63" i="1"/>
  <c r="V64" i="1"/>
  <c r="V65" i="1"/>
  <c r="V66" i="1"/>
  <c r="V67" i="1"/>
  <c r="V69" i="1"/>
  <c r="V68" i="1"/>
  <c r="V70" i="1"/>
  <c r="V71" i="1"/>
  <c r="V72" i="1"/>
  <c r="V73" i="1"/>
  <c r="V75" i="1"/>
  <c r="V74" i="1"/>
  <c r="V76" i="1"/>
  <c r="V77" i="1"/>
  <c r="V78" i="1"/>
  <c r="V79" i="1"/>
  <c r="V81" i="1"/>
  <c r="V80" i="1"/>
  <c r="V82" i="1"/>
  <c r="V83" i="1"/>
  <c r="V84" i="1"/>
  <c r="V85" i="1"/>
  <c r="V86" i="1"/>
  <c r="V87" i="1"/>
  <c r="V89" i="1"/>
  <c r="V88" i="1"/>
  <c r="V90" i="1"/>
  <c r="V91" i="1"/>
  <c r="V92" i="1"/>
  <c r="V93" i="1"/>
  <c r="V94" i="1"/>
  <c r="V95" i="1"/>
  <c r="V96" i="1"/>
  <c r="V97" i="1"/>
  <c r="V98" i="1"/>
  <c r="V99" i="1"/>
  <c r="V100" i="1"/>
  <c r="V101" i="1"/>
  <c r="V103" i="1"/>
  <c r="V102" i="1"/>
  <c r="V104" i="1"/>
  <c r="V105" i="1"/>
  <c r="V106" i="1"/>
  <c r="V107" i="1"/>
  <c r="V108" i="1"/>
  <c r="V110" i="1"/>
  <c r="V109" i="1"/>
  <c r="V111" i="1"/>
  <c r="V112" i="1"/>
  <c r="V113" i="1"/>
  <c r="V114" i="1"/>
  <c r="V115" i="1"/>
  <c r="V116" i="1"/>
  <c r="V117" i="1"/>
  <c r="V119" i="1"/>
  <c r="V118" i="1"/>
  <c r="V120" i="1"/>
  <c r="V121" i="1"/>
  <c r="V122" i="1"/>
  <c r="V123" i="1"/>
  <c r="V124" i="1"/>
  <c r="V126" i="1"/>
  <c r="V125" i="1"/>
  <c r="V127" i="1"/>
  <c r="V128" i="1"/>
  <c r="V129" i="1"/>
  <c r="V130" i="1"/>
  <c r="V131" i="1"/>
  <c r="V132" i="1"/>
  <c r="V133" i="1"/>
  <c r="V134" i="1"/>
  <c r="V135" i="1"/>
  <c r="V137" i="1"/>
  <c r="V136" i="1"/>
  <c r="V138" i="1"/>
  <c r="V139" i="1"/>
  <c r="V141" i="1"/>
  <c r="V140" i="1"/>
  <c r="V142" i="1"/>
  <c r="V143" i="1"/>
  <c r="V144" i="1"/>
  <c r="V145" i="1"/>
  <c r="V146" i="1"/>
  <c r="V148" i="1"/>
  <c r="V147" i="1"/>
  <c r="V149" i="1"/>
  <c r="V150" i="1"/>
  <c r="V151" i="1"/>
  <c r="V152" i="1"/>
  <c r="V153" i="1"/>
  <c r="V154" i="1"/>
  <c r="V155" i="1"/>
  <c r="V156" i="1"/>
  <c r="V157" i="1"/>
  <c r="V158" i="1"/>
  <c r="V159" i="1"/>
  <c r="V161" i="1"/>
  <c r="V160" i="1"/>
  <c r="V162" i="1"/>
  <c r="V163" i="1"/>
  <c r="V164" i="1"/>
  <c r="V165" i="1"/>
  <c r="V166" i="1"/>
  <c r="V167" i="1"/>
  <c r="V168" i="1"/>
  <c r="V169" i="1"/>
  <c r="V170" i="1"/>
  <c r="V171" i="1"/>
  <c r="V172" i="1"/>
  <c r="V173" i="1"/>
  <c r="V175" i="1"/>
  <c r="V174" i="1"/>
  <c r="V177" i="1"/>
  <c r="V176" i="1"/>
  <c r="V178" i="1"/>
  <c r="V179" i="1"/>
  <c r="V180" i="1"/>
  <c r="V181" i="1"/>
  <c r="V182" i="1"/>
  <c r="V183" i="1"/>
  <c r="V184" i="1"/>
  <c r="V185" i="1"/>
  <c r="V186" i="1"/>
  <c r="V187" i="1"/>
  <c r="V189" i="1"/>
  <c r="V188" i="1"/>
  <c r="V190" i="1"/>
  <c r="V191" i="1"/>
  <c r="V192" i="1"/>
  <c r="V194" i="1"/>
  <c r="V193" i="1"/>
  <c r="V195" i="1"/>
  <c r="V196" i="1"/>
  <c r="V197" i="1"/>
  <c r="V198" i="1"/>
  <c r="V199" i="1"/>
  <c r="V201" i="1"/>
  <c r="V200" i="1"/>
  <c r="V202" i="1"/>
  <c r="V203" i="1"/>
  <c r="V204" i="1"/>
  <c r="V205" i="1"/>
  <c r="V206" i="1"/>
  <c r="V207" i="1"/>
  <c r="V209" i="1"/>
  <c r="V208" i="1"/>
  <c r="V210" i="1"/>
  <c r="V211" i="1"/>
  <c r="V212" i="1"/>
  <c r="V214" i="1"/>
  <c r="V213" i="1"/>
  <c r="V215" i="1"/>
  <c r="V219" i="1"/>
  <c r="U21" i="1" l="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<sst xmlns="http://schemas.openxmlformats.org/spreadsheetml/2006/main" count="110" uniqueCount="84">
  <si>
    <t>Field of view</t>
  </si>
  <si>
    <t>x</t>
  </si>
  <si>
    <t>Sampling</t>
  </si>
  <si>
    <t>Pixels</t>
  </si>
  <si>
    <t>Real</t>
  </si>
  <si>
    <t>Imag</t>
  </si>
  <si>
    <t>Mag</t>
  </si>
  <si>
    <t>µm</t>
  </si>
  <si>
    <t>Wavelength</t>
  </si>
  <si>
    <t>Obliquity</t>
  </si>
  <si>
    <t>λ</t>
  </si>
  <si>
    <t>Height</t>
  </si>
  <si>
    <t>Position</t>
  </si>
  <si>
    <t>Ω</t>
  </si>
  <si>
    <t>Object field</t>
  </si>
  <si>
    <t>Arg</t>
  </si>
  <si>
    <t>~O</t>
  </si>
  <si>
    <t>Measured height</t>
  </si>
  <si>
    <r>
      <t>A</t>
    </r>
    <r>
      <rPr>
        <i/>
        <vertAlign val="subscript"/>
        <sz val="11"/>
        <color theme="1"/>
        <rFont val="Calibri"/>
        <family val="2"/>
        <scheme val="minor"/>
      </rPr>
      <t>N</t>
    </r>
  </si>
  <si>
    <t>Freq.</t>
  </si>
  <si>
    <t>Freq. bin</t>
  </si>
  <si>
    <t>Abbe frequency</t>
  </si>
  <si>
    <r>
      <t>f</t>
    </r>
    <r>
      <rPr>
        <i/>
        <vertAlign val="subscript"/>
        <sz val="11"/>
        <color theme="1"/>
        <rFont val="Calibri"/>
        <family val="2"/>
      </rPr>
      <t>max</t>
    </r>
  </si>
  <si>
    <t>1/µm</t>
  </si>
  <si>
    <t>Setup surface profile</t>
  </si>
  <si>
    <t>Profile parameters</t>
  </si>
  <si>
    <t>Setup optical system</t>
  </si>
  <si>
    <t>Optical parameters</t>
  </si>
  <si>
    <t>Sine amplitude</t>
  </si>
  <si>
    <r>
      <t>b</t>
    </r>
    <r>
      <rPr>
        <i/>
        <vertAlign val="subscript"/>
        <sz val="11"/>
        <color theme="1"/>
        <rFont val="Calibri"/>
        <family val="2"/>
        <scheme val="minor"/>
      </rPr>
      <t>o</t>
    </r>
  </si>
  <si>
    <t>Nx</t>
  </si>
  <si>
    <t>diff</t>
  </si>
  <si>
    <r>
      <t>x</t>
    </r>
    <r>
      <rPr>
        <i/>
        <vertAlign val="subscript"/>
        <sz val="11"/>
        <color theme="1"/>
        <rFont val="Calibri"/>
        <family val="2"/>
      </rPr>
      <t>lim</t>
    </r>
  </si>
  <si>
    <t>Period</t>
  </si>
  <si>
    <r>
      <rPr>
        <sz val="11"/>
        <color theme="1"/>
        <rFont val="Calibri"/>
        <family val="2"/>
        <scheme val="minor"/>
      </rPr>
      <t>1</t>
    </r>
    <r>
      <rPr>
        <i/>
        <sz val="11"/>
        <color theme="1"/>
        <rFont val="Calibri"/>
        <family val="2"/>
        <scheme val="minor"/>
      </rPr>
      <t>/</t>
    </r>
    <r>
      <rPr>
        <i/>
        <sz val="11"/>
        <color theme="1"/>
        <rFont val="Calibri"/>
        <family val="2"/>
      </rPr>
      <t>ν</t>
    </r>
  </si>
  <si>
    <t>Defocus</t>
  </si>
  <si>
    <r>
      <t>z</t>
    </r>
    <r>
      <rPr>
        <i/>
        <vertAlign val="subscript"/>
        <sz val="11"/>
        <color theme="1"/>
        <rFont val="Calibri"/>
        <family val="2"/>
        <scheme val="minor"/>
      </rPr>
      <t>offs</t>
    </r>
  </si>
  <si>
    <r>
      <rPr>
        <i/>
        <sz val="11"/>
        <color theme="1"/>
        <rFont val="Calibri"/>
        <family val="2"/>
        <scheme val="minor"/>
      </rPr>
      <t>x</t>
    </r>
    <r>
      <rPr>
        <i/>
        <vertAlign val="subscript"/>
        <sz val="11"/>
        <color theme="1"/>
        <rFont val="Calibri"/>
        <family val="2"/>
        <scheme val="minor"/>
      </rPr>
      <t>step</t>
    </r>
  </si>
  <si>
    <r>
      <t>f</t>
    </r>
    <r>
      <rPr>
        <i/>
        <vertAlign val="subscript"/>
        <sz val="11"/>
        <color theme="1"/>
        <rFont val="Calibri"/>
        <family val="2"/>
        <scheme val="minor"/>
      </rPr>
      <t>step</t>
    </r>
  </si>
  <si>
    <r>
      <t>L</t>
    </r>
    <r>
      <rPr>
        <i/>
        <vertAlign val="subscript"/>
        <sz val="11"/>
        <color theme="1"/>
        <rFont val="Calibri"/>
        <family val="2"/>
        <scheme val="minor"/>
      </rPr>
      <t>x</t>
    </r>
  </si>
  <si>
    <t xml:space="preserve">Slope acceptance </t>
  </si>
  <si>
    <t>β</t>
  </si>
  <si>
    <t>µm/pixel</t>
  </si>
  <si>
    <r>
      <t>cycles/</t>
    </r>
    <r>
      <rPr>
        <sz val="10"/>
        <color theme="1"/>
        <rFont val="Calibri"/>
        <family val="2"/>
      </rPr>
      <t>µ</t>
    </r>
    <r>
      <rPr>
        <sz val="10"/>
        <color theme="1"/>
        <rFont val="Calibri"/>
        <family val="2"/>
        <scheme val="minor"/>
      </rPr>
      <t>m</t>
    </r>
  </si>
  <si>
    <t>s</t>
  </si>
  <si>
    <r>
      <t>b</t>
    </r>
    <r>
      <rPr>
        <b/>
        <i/>
        <vertAlign val="subscript"/>
        <sz val="11"/>
        <rFont val="Calibri"/>
        <family val="2"/>
        <scheme val="minor"/>
      </rPr>
      <t>rect</t>
    </r>
  </si>
  <si>
    <t>Depth of field</t>
  </si>
  <si>
    <r>
      <t>D</t>
    </r>
    <r>
      <rPr>
        <i/>
        <vertAlign val="subscript"/>
        <sz val="11"/>
        <color theme="1"/>
        <rFont val="Calibri"/>
        <family val="2"/>
      </rPr>
      <t>field</t>
    </r>
    <r>
      <rPr>
        <i/>
        <sz val="11"/>
        <color theme="1"/>
        <rFont val="Calibri"/>
        <family val="2"/>
      </rPr>
      <t xml:space="preserve"> </t>
    </r>
    <r>
      <rPr>
        <sz val="11"/>
        <color theme="1"/>
        <rFont val="Calibri"/>
        <family val="2"/>
      </rPr>
      <t>±</t>
    </r>
  </si>
  <si>
    <r>
      <rPr>
        <i/>
        <sz val="11"/>
        <rFont val="Calibri"/>
        <family val="2"/>
      </rPr>
      <t>δ</t>
    </r>
    <r>
      <rPr>
        <i/>
        <sz val="11"/>
        <rFont val="Calibri"/>
        <family val="2"/>
        <scheme val="minor"/>
      </rPr>
      <t>h</t>
    </r>
  </si>
  <si>
    <t>Elementary Fourier Optics model for interferometric measurements of surface topography</t>
  </si>
  <si>
    <t>Source NA</t>
  </si>
  <si>
    <r>
      <t>A</t>
    </r>
    <r>
      <rPr>
        <i/>
        <vertAlign val="subscript"/>
        <sz val="11"/>
        <color theme="1"/>
        <rFont val="Calibri"/>
        <family val="2"/>
        <scheme val="minor"/>
      </rPr>
      <t>P</t>
    </r>
  </si>
  <si>
    <t>Imaging NA</t>
  </si>
  <si>
    <t>q</t>
  </si>
  <si>
    <t>Pupil fill</t>
  </si>
  <si>
    <t xml:space="preserve"> (0 or 1)</t>
  </si>
  <si>
    <t>Imaged light field</t>
  </si>
  <si>
    <t>Transfer function</t>
  </si>
  <si>
    <t>Filtered spectrum</t>
  </si>
  <si>
    <t>Spectrum of plane waves</t>
  </si>
  <si>
    <r>
      <t>h</t>
    </r>
    <r>
      <rPr>
        <i/>
        <vertAlign val="subscript"/>
        <sz val="12"/>
        <color theme="1"/>
        <rFont val="Calibri"/>
        <family val="2"/>
        <scheme val="minor"/>
      </rPr>
      <t>o</t>
    </r>
  </si>
  <si>
    <r>
      <t>U</t>
    </r>
    <r>
      <rPr>
        <i/>
        <vertAlign val="subscript"/>
        <sz val="12"/>
        <color theme="1"/>
        <rFont val="Calibri"/>
        <family val="2"/>
        <scheme val="minor"/>
      </rPr>
      <t>o</t>
    </r>
  </si>
  <si>
    <r>
      <t>f</t>
    </r>
    <r>
      <rPr>
        <i/>
        <vertAlign val="subscript"/>
        <sz val="12"/>
        <color theme="1"/>
        <rFont val="Calibri"/>
        <family val="2"/>
        <scheme val="minor"/>
      </rPr>
      <t>x</t>
    </r>
  </si>
  <si>
    <r>
      <t>~U</t>
    </r>
    <r>
      <rPr>
        <i/>
        <vertAlign val="subscript"/>
        <sz val="12"/>
        <color theme="1"/>
        <rFont val="Calibri"/>
        <family val="2"/>
        <scheme val="minor"/>
      </rPr>
      <t>o</t>
    </r>
  </si>
  <si>
    <r>
      <t>~U</t>
    </r>
    <r>
      <rPr>
        <i/>
        <vertAlign val="subscript"/>
        <sz val="12"/>
        <color theme="1"/>
        <rFont val="Calibri"/>
        <family val="2"/>
        <scheme val="minor"/>
      </rPr>
      <t>I</t>
    </r>
  </si>
  <si>
    <r>
      <t>U</t>
    </r>
    <r>
      <rPr>
        <i/>
        <vertAlign val="subscript"/>
        <sz val="12"/>
        <color theme="1"/>
        <rFont val="Calibri"/>
        <family val="2"/>
        <scheme val="minor"/>
      </rPr>
      <t>I</t>
    </r>
  </si>
  <si>
    <r>
      <t>h</t>
    </r>
    <r>
      <rPr>
        <i/>
        <vertAlign val="subscript"/>
        <sz val="12"/>
        <color theme="1"/>
        <rFont val="Calibri"/>
        <family val="2"/>
        <scheme val="minor"/>
      </rPr>
      <t>I</t>
    </r>
  </si>
  <si>
    <r>
      <rPr>
        <sz val="12"/>
        <color theme="1"/>
        <rFont val="Calibri"/>
        <family val="2"/>
      </rPr>
      <t>θ</t>
    </r>
    <r>
      <rPr>
        <i/>
        <vertAlign val="subscript"/>
        <sz val="12"/>
        <color theme="1"/>
        <rFont val="Calibri"/>
        <family val="2"/>
        <scheme val="minor"/>
      </rPr>
      <t>I</t>
    </r>
  </si>
  <si>
    <r>
      <t>1/</t>
    </r>
    <r>
      <rPr>
        <sz val="11"/>
        <rFont val="Calibri"/>
        <family val="2"/>
      </rPr>
      <t>µ</t>
    </r>
    <r>
      <rPr>
        <sz val="11"/>
        <rFont val="Calibri"/>
        <family val="2"/>
        <scheme val="minor"/>
      </rPr>
      <t>m</t>
    </r>
  </si>
  <si>
    <t>P. de Groot and X. Colonna de Lega  Fourier optics modeling of interference microscopes J. Opt. Soc. Am. A 37, B1-B10 (2020)</t>
  </si>
  <si>
    <t>(fixed)</t>
  </si>
  <si>
    <t>All distances in µm, spatial frequencies in cycles/µm</t>
  </si>
  <si>
    <t>Single wavelength phase measurement</t>
  </si>
  <si>
    <t>Rayleigh criterion</t>
  </si>
  <si>
    <r>
      <t xml:space="preserve">(use </t>
    </r>
    <r>
      <rPr>
        <i/>
        <sz val="11"/>
        <color theme="1"/>
        <rFont val="Calibri"/>
        <family val="2"/>
        <scheme val="minor"/>
      </rPr>
      <t>q</t>
    </r>
    <r>
      <rPr>
        <sz val="11"/>
        <color theme="1"/>
        <rFont val="Calibri"/>
        <family val="2"/>
        <scheme val="minor"/>
      </rPr>
      <t>)</t>
    </r>
  </si>
  <si>
    <t>deg</t>
  </si>
  <si>
    <t>Twin post height</t>
  </si>
  <si>
    <t>Sample tilt</t>
  </si>
  <si>
    <r>
      <t xml:space="preserve"> </t>
    </r>
    <r>
      <rPr>
        <sz val="11"/>
        <color theme="1"/>
        <rFont val="Calibri"/>
        <family val="2"/>
      </rPr>
      <t>α</t>
    </r>
    <r>
      <rPr>
        <i/>
        <vertAlign val="subscript"/>
        <sz val="11"/>
        <color theme="1"/>
        <rFont val="Calibri"/>
        <family val="2"/>
      </rPr>
      <t>part</t>
    </r>
  </si>
  <si>
    <t>Max slope/pixel</t>
  </si>
  <si>
    <t>Maximum slope</t>
  </si>
  <si>
    <t xml:space="preserve">
This EXCEL workbook demonstrates the Elementary Fourier Optics (EFO) model for surface topography measuring interferometers. The model closely follows the papers J. Opt. Soc. Am. A 37, B1-B10 (2020) and Proc. SPIE 11490-27 (2020).
The EFO demonstrator is intended to be the simplest possible interferometer model that meaningfully includes the imaging properties of the optical system. This approximation is most appropriate for low NA systems for which the peak-valley surface topography height variation is much less than the depth of field. The demonstrator considers only the effects of limiting apertures and focus errors. Intentionally neglected are camera pixel size, phase measurement error, polarization effects, environmental disturbances and any specialized algorithms intended to enhance measurement fidelity.
The use of EXCEL is an unusual choice for a mathematical model of this kind, but it has some advantages. All of the modeling parameters, results graphs, and computational steps can be displayed on one spreadsheet. Only standard EXCEL functions are needed—there are no macros and no visual basic code in the simulation. The simulation workbook is locked with the exception of a handful of fields that allow for changing the conditions of the simulation. However, the cell contents and formulas can all be inspected by viewing the formulas bar. 
This demonstrator is limited in functionality, illustrating how a simple model can be implemented for a monochromatic, phase measuring interferometer. For more practical implementations, particularly for more realistic surfaces represented by a 2D array of surface points rather than a 1D profile, it is best to write a computer program in a language that can manage large amounts of data quickly and efficiently. Further, an EFO model should be viewed only as starting point, with more serious work relying on rigorous methods of diffraction analysis together with full 3D transfer functions.
The profile options include either a cosine topography or a rectangular-profile “twin post” surface feature that is useful for modeling lateral resolution. These two options are selected by choosing amplitudes. If they are both nonzero at the same time, this is flagged with a red font. The overall tilt of the part can also be changed, which is useful to see how the spatial frequencies shift with object tilt. For simplicity, the object surface reflectivity is the same for all pixels and cannot be changed, although of course this and many other limitations are not fundamental to the EFO model. 
The optical system is assumed to be diffraction limited. There are two possible illumination settings: A filled pupil (q=1) is relevant to an LED or other extended light source imaged into the objective pupil, corresponding to an illumination NA that equals the imaging NA. A second setting (q=0) is appropriate for a point source such as a laser, for which the illumination NA is equal to zero. These two possibilities represent spatially incoherent and coherent imaging, respectively, within the mathematical framework of the model. The resulting transfer functions can be viewed in one of the graphs on the worksheet. Focus effects are incorporated into the transfer function as a phase term. The defocus setting operates on the imaging side only—this simulator does not consider coherence effects that reduce interference fringe contrast because of defocus. 
There are some built-in parameter inputs to the demonstrator. Post heights cannot exceed one-quarter the wavelength, to avoid fringe order errors. The slope for sine profiles will be flagged as red if it is too high for the NA of the system, or if it exceeds one-half the wavelength per pixel, which leads to fringe order errors in the phase unwrapping. Some of the other parameters have range limits, for example, the wavelength must be larger than zero, and the NA must be larger than 0 but no larger than 1. 
There are 6 results figures. In the top row:
Fig.1 Original simulated surface height profile
Fig.2 Measured surface height profile, calculated from the interference phase
Fig.3 Difference between the measured and known height profile = the measurement error
In the next row:
Fig.4 Interference signal strength
Fig.5 Frequency content of the object light field (=its Fourier Transform)
Fig.6 Magnitude of the optical transfer function in frequency space (frequency in inverse µm)
Interesting examples include the following:
Lateral resolution test using posts: It is interesting to see how the posts are blurred, under what conditions the posts are resolved, and how their measured heights depend on spacing, NA, focus and so on. A suggested example is the following setup for two posts spaced at the Rayleigh criterion limit, showing that the posts are resolved but are reduced in height by the transfer function characteristics of the instrument:
Field of view=25 µm
Sine amplitude=0 µm
Twin post height=0.04 µm
Period=5 µm
Tilt=0 deg
Wavelength=0.5 µm
NA=0.061 - vary to see how limiting apertures affect resolution
Pupil fill=1 (for near-incoherent imaging, set to 0 for coherent imaging)
Defocus=0 µm - vary to see the effect of image blurring
Attenuation and distortion of a sinusoidal topography: This example illustrates the effect of the transfer function on the spectrum of plane waves for a sinusoidal surface profile, which produces many more diffraction orders than a sinusoidal intensity pattern. Suggested starting values:
Field of view=100 µm
Sine amplitude=0.16 µm - gradually change to see how the Fourier spectrum changes
Twin post height=0 µm
Period=20 µm
Tilt=0 deg
Wavelength=0.5 µm
NA=0.1 – vary to see the effects of apertures on the amplitude and fidelity of the measured sinusoid
Pupil fill=1 (for near-incoherent imaging, set to 0 for coherent imaging)
Defocus=0 µm 
Enjoy!</t>
  </si>
  <si>
    <t>Creative Commons Attribution-NonCommercial-NoDerivatives 4.0 International License</t>
  </si>
  <si>
    <t>© Zygo Corporation   Peter de Groot  2020/08/02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</si>
</sst>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46" x14ac:knownFonts="1">
    <font>
      <sz val="11"/>
      <color theme="1"/>
      <name val="Calibri"/>
      <family val="2"/>
      <scheme val="minor"/>
    </font>
    <font>
      <i/>
      <sz val="11"/>
      <color rgb="FF7F7F7F"/>
      <name val="Calibri"/>
      <family val="2"/>
      <scheme val="minor"/>
    </font>
    <font>
      <sz val="11"/>
      <color theme="1"/>
      <name val="Calibri"/>
      <family val="2"/>
    </font>
    <font>
      <i/>
      <sz val="11"/>
      <color theme="1"/>
      <name val="Calibri"/>
      <family val="2"/>
      <scheme val="minor"/>
    </font>
    <font>
      <i/>
      <vertAlign val="subscript"/>
      <sz val="11"/>
      <color theme="1"/>
      <name val="Calibri"/>
      <family val="2"/>
      <scheme val="minor"/>
    </font>
    <font>
      <i/>
      <sz val="11"/>
      <color theme="1"/>
      <name val="Calibri"/>
      <family val="2"/>
    </font>
    <font>
      <sz val="18"/>
      <color theme="3"/>
      <name val="Calibri Light"/>
      <family val="2"/>
      <scheme val="major"/>
    </font>
    <font>
      <b/>
      <sz val="11"/>
      <color theme="1"/>
      <name val="Calibri"/>
      <family val="2"/>
      <scheme val="minor"/>
    </font>
    <font>
      <i/>
      <vertAlign val="subscript"/>
      <sz val="11"/>
      <color theme="1"/>
      <name val="Calibri"/>
      <family val="2"/>
    </font>
    <font>
      <sz val="11"/>
      <color theme="0" tint="-0.34998626667073579"/>
      <name val="Calibri"/>
      <family val="2"/>
      <scheme val="minor"/>
    </font>
    <font>
      <b/>
      <sz val="11"/>
      <name val="Calibri"/>
      <family val="2"/>
      <scheme val="minor"/>
    </font>
    <font>
      <sz val="10"/>
      <color theme="1"/>
      <name val="Calibri"/>
      <family val="2"/>
      <scheme val="minor"/>
    </font>
    <font>
      <sz val="10"/>
      <color theme="1"/>
      <name val="Calibri"/>
      <family val="2"/>
    </font>
    <font>
      <b/>
      <sz val="12"/>
      <color rgb="FF0070C0"/>
      <name val="Calibri"/>
      <family val="2"/>
      <scheme val="minor"/>
    </font>
    <font>
      <b/>
      <sz val="12"/>
      <color theme="1"/>
      <name val="Calibri"/>
      <family val="2"/>
      <scheme val="minor"/>
    </font>
    <font>
      <sz val="11"/>
      <color rgb="FF9C0006"/>
      <name val="Calibri"/>
      <family val="2"/>
      <scheme val="minor"/>
    </font>
    <font>
      <i/>
      <sz val="11"/>
      <name val="Calibri"/>
      <family val="2"/>
      <scheme val="minor"/>
    </font>
    <font>
      <b/>
      <i/>
      <vertAlign val="subscript"/>
      <sz val="11"/>
      <name val="Calibri"/>
      <family val="2"/>
      <scheme val="minor"/>
    </font>
    <font>
      <i/>
      <sz val="11"/>
      <name val="Calibri"/>
      <family val="2"/>
    </font>
    <font>
      <sz val="10"/>
      <color theme="3" tint="-0.249977111117893"/>
      <name val="Calibri"/>
      <family val="2"/>
      <scheme val="minor"/>
    </font>
    <font>
      <i/>
      <sz val="12"/>
      <color theme="1"/>
      <name val="Calibri"/>
      <family val="2"/>
      <scheme val="minor"/>
    </font>
    <font>
      <i/>
      <vertAlign val="subscript"/>
      <sz val="12"/>
      <color theme="1"/>
      <name val="Calibri"/>
      <family val="2"/>
      <scheme val="minor"/>
    </font>
    <font>
      <sz val="12"/>
      <color theme="1"/>
      <name val="Calibri"/>
      <family val="2"/>
      <scheme val="minor"/>
    </font>
    <font>
      <sz val="12"/>
      <color theme="1"/>
      <name val="Calibri"/>
      <family val="2"/>
    </font>
    <font>
      <sz val="11"/>
      <name val="Calibri"/>
      <family val="2"/>
    </font>
    <font>
      <sz val="11"/>
      <name val="Calibri"/>
      <family val="2"/>
      <scheme val="minor"/>
    </font>
    <font>
      <sz val="11"/>
      <color rgb="FF002060"/>
      <name val="Calibri"/>
      <family val="2"/>
      <scheme val="minor"/>
    </font>
    <font>
      <sz val="12"/>
      <color theme="3" tint="-0.249977111117893"/>
      <name val="Calibri"/>
      <family val="2"/>
      <scheme val="minor"/>
    </font>
    <font>
      <sz val="11"/>
      <color theme="0" tint="-0.499984740745262"/>
      <name val="Calibri"/>
      <family val="2"/>
      <scheme val="minor"/>
    </font>
    <font>
      <u/>
      <sz val="11"/>
      <color theme="10"/>
      <name val="Calibri"/>
      <family val="2"/>
      <scheme val="minor"/>
    </font>
    <font>
      <sz val="12"/>
      <color theme="0" tint="-0.499984740745262"/>
      <name val="Calibri Light"/>
      <family val="2"/>
      <scheme val="major"/>
    </font>
    <font>
      <sz val="12"/>
      <color theme="1"/>
      <name val="Calibri Light"/>
      <family val="2"/>
      <scheme val="major"/>
    </font>
    <font>
      <sz val="24"/>
      <name val="Candara"/>
      <family val="2"/>
    </font>
    <font>
      <b/>
      <sz val="14"/>
      <color rgb="FF0070C0"/>
      <name val="Candara"/>
      <family val="2"/>
    </font>
    <font>
      <b/>
      <sz val="14"/>
      <color theme="2" tint="-0.749992370372631"/>
      <name val="Candara"/>
      <family val="2"/>
    </font>
    <font>
      <sz val="14"/>
      <name val="Calibri Light"/>
      <family val="2"/>
      <scheme val="major"/>
    </font>
    <font>
      <sz val="10"/>
      <color theme="6" tint="0.39997558519241921"/>
      <name val="Calibri"/>
      <family val="2"/>
      <scheme val="minor"/>
    </font>
    <font>
      <sz val="12"/>
      <color theme="6" tint="0.39997558519241921"/>
      <name val="Calibri Light"/>
      <family val="2"/>
      <scheme val="major"/>
    </font>
    <font>
      <i/>
      <sz val="9"/>
      <color theme="6" tint="0.39997558519241921"/>
      <name val="Calibri"/>
      <family val="2"/>
      <scheme val="minor"/>
    </font>
    <font>
      <sz val="11"/>
      <color theme="6" tint="0.39997558519241921"/>
      <name val="Calibri"/>
      <family val="2"/>
      <scheme val="minor"/>
    </font>
    <font>
      <i/>
      <sz val="11"/>
      <color theme="6" tint="0.39997558519241921"/>
      <name val="Calibri"/>
      <family val="2"/>
      <scheme val="minor"/>
    </font>
    <font>
      <sz val="10"/>
      <color theme="6" tint="0.39997558519241921"/>
      <name val="Calibri"/>
      <family val="2"/>
    </font>
    <font>
      <sz val="12"/>
      <name val="Calibri"/>
      <family val="2"/>
      <scheme val="minor"/>
    </font>
    <font>
      <sz val="11"/>
      <color theme="1"/>
      <name val="Calibri"/>
      <family val="2"/>
      <scheme val="minor"/>
    </font>
    <font>
      <sz val="11"/>
      <color theme="1"/>
      <name val="Calibri Light"/>
      <family val="2"/>
      <scheme val="major"/>
    </font>
    <font>
      <b/>
      <sz val="11"/>
      <name val="Calibri Light"/>
      <family val="2"/>
      <scheme val="major"/>
    </font>
  </fonts>
  <fills count="7">
    <fill>
      <patternFill patternType="none"/>
    </fill>
    <fill>
      <patternFill patternType="gray125"/>
    </fill>
    <fill>
      <patternFill patternType="solid">
        <fgColor theme="0" tint="-4.9989318521683403E-2"/>
        <bgColor indexed="64"/>
      </patternFill>
    </fill>
    <fill>
      <patternFill patternType="solid">
        <fgColor rgb="FFFFC7CE"/>
      </patternFill>
    </fill>
    <fill>
      <patternFill patternType="solid">
        <fgColor theme="0"/>
        <bgColor indexed="64"/>
      </patternFill>
    </fill>
    <fill>
      <patternFill patternType="solid">
        <fgColor theme="6" tint="0.39997558519241921"/>
        <bgColor indexed="64"/>
      </patternFill>
    </fill>
    <fill>
      <patternFill patternType="solid">
        <fgColor theme="2"/>
        <bgColor indexed="64"/>
      </patternFill>
    </fill>
  </fills>
  <borders count="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6" fillId="0" borderId="0" applyNumberFormat="0" applyFill="0" applyBorder="0" applyAlignment="0" applyProtection="0"/>
    <xf numFmtId="0" fontId="15" fillId="3" borderId="0" applyNumberFormat="0" applyBorder="0" applyAlignment="0" applyProtection="0"/>
    <xf numFmtId="0" fontId="29" fillId="0" borderId="0" applyNumberFormat="0" applyFill="0" applyBorder="0" applyAlignment="0" applyProtection="0"/>
  </cellStyleXfs>
  <cellXfs count="142">
    <xf numFmtId="0" fontId="0" fillId="0" borderId="0" xfId="0"/>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0" fillId="5" borderId="0" xfId="0" applyFill="1"/>
    <xf numFmtId="0" fontId="0" fillId="5" borderId="0" xfId="0" applyFill="1" applyAlignment="1">
      <alignment horizontal="center"/>
    </xf>
    <xf numFmtId="0" fontId="0" fillId="5" borderId="0" xfId="0" applyFill="1" applyAlignment="1"/>
    <xf numFmtId="0" fontId="15" fillId="5" borderId="0" xfId="3" applyFill="1"/>
    <xf numFmtId="165" fontId="0" fillId="5" borderId="0" xfId="0" applyNumberFormat="1" applyFill="1"/>
    <xf numFmtId="164" fontId="19" fillId="5" borderId="9" xfId="0" applyNumberFormat="1" applyFont="1" applyFill="1" applyBorder="1" applyAlignment="1">
      <alignment horizontal="center"/>
    </xf>
    <xf numFmtId="165" fontId="19" fillId="5" borderId="4" xfId="0" applyNumberFormat="1" applyFont="1" applyFill="1" applyBorder="1" applyAlignment="1">
      <alignment horizontal="center"/>
    </xf>
    <xf numFmtId="165" fontId="19" fillId="5" borderId="15" xfId="0" applyNumberFormat="1" applyFont="1" applyFill="1" applyBorder="1" applyAlignment="1">
      <alignment horizontal="center"/>
    </xf>
    <xf numFmtId="165" fontId="19" fillId="5" borderId="14" xfId="0" applyNumberFormat="1" applyFont="1" applyFill="1" applyBorder="1" applyAlignment="1">
      <alignment horizontal="center"/>
    </xf>
    <xf numFmtId="165" fontId="19" fillId="5" borderId="16" xfId="0" applyNumberFormat="1" applyFont="1" applyFill="1" applyBorder="1" applyAlignment="1">
      <alignment horizontal="center"/>
    </xf>
    <xf numFmtId="165" fontId="19" fillId="5" borderId="5" xfId="0" applyNumberFormat="1" applyFont="1" applyFill="1" applyBorder="1" applyAlignment="1">
      <alignment horizontal="center"/>
    </xf>
    <xf numFmtId="165" fontId="19" fillId="5" borderId="0" xfId="0" applyNumberFormat="1" applyFont="1" applyFill="1" applyBorder="1" applyAlignment="1">
      <alignment horizontal="center"/>
    </xf>
    <xf numFmtId="164" fontId="19" fillId="5" borderId="17" xfId="0" applyNumberFormat="1" applyFont="1" applyFill="1" applyBorder="1" applyAlignment="1">
      <alignment horizontal="center"/>
    </xf>
    <xf numFmtId="165" fontId="19" fillId="5" borderId="6" xfId="0" applyNumberFormat="1" applyFont="1" applyFill="1" applyBorder="1" applyAlignment="1">
      <alignment horizontal="center"/>
    </xf>
    <xf numFmtId="165" fontId="19" fillId="5" borderId="7" xfId="0" applyNumberFormat="1" applyFont="1" applyFill="1" applyBorder="1" applyAlignment="1">
      <alignment horizontal="center"/>
    </xf>
    <xf numFmtId="165" fontId="19" fillId="5" borderId="8" xfId="0" applyNumberFormat="1" applyFont="1" applyFill="1" applyBorder="1" applyAlignment="1">
      <alignment horizontal="center"/>
    </xf>
    <xf numFmtId="0" fontId="13" fillId="6" borderId="4" xfId="0" applyFont="1" applyFill="1" applyBorder="1" applyAlignment="1">
      <alignment horizontal="center"/>
    </xf>
    <xf numFmtId="0" fontId="13" fillId="6" borderId="0" xfId="0" applyFont="1" applyFill="1" applyBorder="1" applyAlignment="1">
      <alignment horizontal="center"/>
    </xf>
    <xf numFmtId="0" fontId="13" fillId="6" borderId="5" xfId="0" applyFont="1" applyFill="1" applyBorder="1" applyAlignment="1">
      <alignment horizontal="center"/>
    </xf>
    <xf numFmtId="0" fontId="14" fillId="6" borderId="15" xfId="0" applyFont="1" applyFill="1" applyBorder="1" applyAlignment="1">
      <alignment horizontal="center"/>
    </xf>
    <xf numFmtId="0" fontId="14" fillId="6" borderId="14" xfId="0" applyFont="1" applyFill="1" applyBorder="1" applyAlignment="1">
      <alignment horizontal="center"/>
    </xf>
    <xf numFmtId="0" fontId="14" fillId="6" borderId="16" xfId="0" applyFont="1" applyFill="1" applyBorder="1" applyAlignment="1">
      <alignment horizontal="center"/>
    </xf>
    <xf numFmtId="0" fontId="3" fillId="6" borderId="0" xfId="0" applyFont="1" applyFill="1" applyBorder="1" applyAlignment="1">
      <alignment horizontal="center" vertical="center"/>
    </xf>
    <xf numFmtId="0" fontId="12" fillId="6" borderId="5" xfId="0" applyFont="1" applyFill="1" applyBorder="1" applyAlignment="1">
      <alignment vertical="center"/>
    </xf>
    <xf numFmtId="0" fontId="5" fillId="6" borderId="0" xfId="0" applyFont="1" applyFill="1" applyBorder="1" applyAlignment="1">
      <alignment horizontal="center" vertical="center"/>
    </xf>
    <xf numFmtId="0" fontId="12" fillId="6" borderId="5" xfId="0" applyFont="1" applyFill="1" applyBorder="1" applyAlignment="1">
      <alignment horizontal="left" vertical="center"/>
    </xf>
    <xf numFmtId="0" fontId="16" fillId="6" borderId="0" xfId="0" applyFont="1" applyFill="1" applyBorder="1" applyAlignment="1">
      <alignment horizontal="center" vertical="center"/>
    </xf>
    <xf numFmtId="0" fontId="11" fillId="6" borderId="5" xfId="0" applyFont="1" applyFill="1" applyBorder="1" applyAlignment="1">
      <alignment vertical="center"/>
    </xf>
    <xf numFmtId="0" fontId="11" fillId="6" borderId="5" xfId="0" applyFont="1" applyFill="1" applyBorder="1" applyAlignment="1">
      <alignment horizontal="left" vertical="center"/>
    </xf>
    <xf numFmtId="0" fontId="11" fillId="6" borderId="5" xfId="0" applyFont="1" applyFill="1" applyBorder="1" applyAlignment="1">
      <alignment horizontal="center" vertical="center"/>
    </xf>
    <xf numFmtId="0" fontId="0" fillId="6" borderId="5" xfId="0" applyFill="1" applyBorder="1" applyAlignment="1">
      <alignment vertical="center"/>
    </xf>
    <xf numFmtId="0" fontId="5" fillId="6" borderId="0" xfId="0" applyFont="1" applyFill="1" applyBorder="1" applyAlignment="1">
      <alignment horizontal="right" vertical="center"/>
    </xf>
    <xf numFmtId="0" fontId="0" fillId="6" borderId="7" xfId="0" applyFill="1" applyBorder="1" applyAlignment="1">
      <alignment horizontal="center"/>
    </xf>
    <xf numFmtId="0" fontId="11" fillId="6" borderId="8" xfId="0" applyFont="1" applyFill="1" applyBorder="1"/>
    <xf numFmtId="0" fontId="3" fillId="6" borderId="7" xfId="0" applyFont="1" applyFill="1" applyBorder="1" applyAlignment="1">
      <alignment horizontal="center"/>
    </xf>
    <xf numFmtId="164" fontId="0" fillId="6" borderId="7" xfId="0" applyNumberFormat="1" applyFill="1" applyBorder="1" applyAlignment="1">
      <alignment horizontal="center"/>
    </xf>
    <xf numFmtId="0" fontId="12" fillId="6" borderId="8" xfId="0" applyFont="1" applyFill="1" applyBorder="1" applyAlignment="1"/>
    <xf numFmtId="0" fontId="0" fillId="6" borderId="6" xfId="0" applyFill="1" applyBorder="1"/>
    <xf numFmtId="0" fontId="0" fillId="6" borderId="7" xfId="0" applyFill="1" applyBorder="1"/>
    <xf numFmtId="0" fontId="0" fillId="6" borderId="8" xfId="0" applyFill="1" applyBorder="1"/>
    <xf numFmtId="0" fontId="12" fillId="6" borderId="8" xfId="0" applyFont="1" applyFill="1" applyBorder="1" applyAlignment="1">
      <alignment horizontal="left"/>
    </xf>
    <xf numFmtId="0" fontId="7" fillId="6" borderId="18" xfId="0" applyFont="1" applyFill="1" applyBorder="1" applyAlignment="1">
      <alignment horizontal="center"/>
    </xf>
    <xf numFmtId="0" fontId="20" fillId="6" borderId="17" xfId="0" applyFont="1" applyFill="1" applyBorder="1" applyAlignment="1">
      <alignment horizontal="center"/>
    </xf>
    <xf numFmtId="164" fontId="22" fillId="6" borderId="6" xfId="0" applyNumberFormat="1" applyFont="1" applyFill="1" applyBorder="1" applyAlignment="1">
      <alignment horizontal="center"/>
    </xf>
    <xf numFmtId="164" fontId="20" fillId="6" borderId="7" xfId="0" applyNumberFormat="1" applyFont="1" applyFill="1" applyBorder="1" applyAlignment="1">
      <alignment horizontal="center"/>
    </xf>
    <xf numFmtId="164" fontId="20" fillId="6" borderId="8" xfId="0" applyNumberFormat="1" applyFont="1" applyFill="1" applyBorder="1" applyAlignment="1">
      <alignment horizontal="center"/>
    </xf>
    <xf numFmtId="0" fontId="24" fillId="5" borderId="10" xfId="0" applyFont="1" applyFill="1" applyBorder="1" applyAlignment="1">
      <alignment horizontal="center"/>
    </xf>
    <xf numFmtId="0" fontId="24" fillId="5" borderId="1" xfId="0" applyFont="1" applyFill="1" applyBorder="1" applyAlignment="1">
      <alignment horizontal="center"/>
    </xf>
    <xf numFmtId="164" fontId="16" fillId="5" borderId="11" xfId="1" applyNumberFormat="1" applyFont="1" applyFill="1" applyBorder="1" applyAlignment="1">
      <alignment horizontal="center"/>
    </xf>
    <xf numFmtId="164" fontId="16" fillId="5" borderId="12" xfId="1" applyNumberFormat="1" applyFont="1" applyFill="1" applyBorder="1" applyAlignment="1">
      <alignment horizontal="center"/>
    </xf>
    <xf numFmtId="0" fontId="16" fillId="5" borderId="13" xfId="1" applyFont="1" applyFill="1" applyBorder="1" applyAlignment="1">
      <alignment horizontal="center"/>
    </xf>
    <xf numFmtId="0" fontId="25" fillId="5" borderId="3" xfId="0" applyFont="1" applyFill="1" applyBorder="1" applyAlignment="1">
      <alignment horizontal="center"/>
    </xf>
    <xf numFmtId="164" fontId="16" fillId="5" borderId="1" xfId="1" applyNumberFormat="1" applyFont="1" applyFill="1" applyBorder="1" applyAlignment="1">
      <alignment horizontal="center"/>
    </xf>
    <xf numFmtId="164" fontId="16" fillId="5" borderId="2" xfId="1" applyNumberFormat="1" applyFont="1" applyFill="1" applyBorder="1" applyAlignment="1">
      <alignment horizontal="center"/>
    </xf>
    <xf numFmtId="0" fontId="16" fillId="5" borderId="2" xfId="1" applyFont="1" applyFill="1" applyBorder="1" applyAlignment="1">
      <alignment horizontal="center"/>
    </xf>
    <xf numFmtId="0" fontId="16" fillId="5" borderId="1" xfId="1" applyFont="1" applyFill="1" applyBorder="1" applyAlignment="1">
      <alignment horizontal="center"/>
    </xf>
    <xf numFmtId="0" fontId="16" fillId="5" borderId="3" xfId="1" applyFont="1" applyFill="1" applyBorder="1" applyAlignment="1">
      <alignment horizontal="center"/>
    </xf>
    <xf numFmtId="0" fontId="16" fillId="5" borderId="12" xfId="1" applyFont="1" applyFill="1" applyBorder="1" applyAlignment="1">
      <alignment horizontal="center"/>
    </xf>
    <xf numFmtId="0" fontId="24" fillId="5" borderId="19" xfId="0" applyFont="1" applyFill="1" applyBorder="1" applyAlignment="1">
      <alignment horizontal="center"/>
    </xf>
    <xf numFmtId="0" fontId="24" fillId="5" borderId="3" xfId="0" applyFont="1" applyFill="1" applyBorder="1" applyAlignment="1">
      <alignment horizontal="center"/>
    </xf>
    <xf numFmtId="0" fontId="27" fillId="6" borderId="0" xfId="0" applyFont="1" applyFill="1" applyBorder="1" applyAlignment="1">
      <alignment horizontal="center" vertical="center"/>
    </xf>
    <xf numFmtId="0" fontId="26" fillId="6" borderId="0" xfId="0" applyFont="1" applyFill="1" applyBorder="1" applyAlignment="1">
      <alignment horizontal="center" vertical="center"/>
    </xf>
    <xf numFmtId="164" fontId="26" fillId="6" borderId="0" xfId="0" applyNumberFormat="1" applyFont="1" applyFill="1" applyBorder="1" applyAlignment="1">
      <alignment horizontal="center" vertical="center"/>
    </xf>
    <xf numFmtId="165" fontId="26" fillId="6" borderId="0" xfId="0" applyNumberFormat="1" applyFont="1" applyFill="1" applyBorder="1" applyAlignment="1">
      <alignment horizontal="center" vertical="center"/>
    </xf>
    <xf numFmtId="2" fontId="26" fillId="6" borderId="0" xfId="0" applyNumberFormat="1" applyFont="1" applyFill="1" applyBorder="1" applyAlignment="1">
      <alignment horizontal="center" vertical="center"/>
    </xf>
    <xf numFmtId="0" fontId="9" fillId="5" borderId="0" xfId="0" applyFont="1" applyFill="1" applyBorder="1" applyAlignment="1">
      <alignment wrapText="1"/>
    </xf>
    <xf numFmtId="0" fontId="0" fillId="5" borderId="0" xfId="0" applyFill="1" applyBorder="1" applyAlignment="1">
      <alignment wrapText="1"/>
    </xf>
    <xf numFmtId="0" fontId="9" fillId="5" borderId="0" xfId="0" applyFont="1" applyFill="1" applyBorder="1" applyAlignment="1">
      <alignment horizontal="left" wrapText="1"/>
    </xf>
    <xf numFmtId="0" fontId="0" fillId="5" borderId="0" xfId="0" applyFill="1" applyBorder="1" applyAlignment="1">
      <alignment horizontal="center" wrapText="1"/>
    </xf>
    <xf numFmtId="0" fontId="0" fillId="5" borderId="0" xfId="0" applyFill="1" applyBorder="1" applyAlignment="1">
      <alignment horizontal="center"/>
    </xf>
    <xf numFmtId="0" fontId="11" fillId="5" borderId="0" xfId="0" applyFont="1" applyFill="1" applyBorder="1"/>
    <xf numFmtId="0" fontId="11" fillId="5" borderId="0" xfId="0" applyFont="1" applyFill="1" applyBorder="1" applyAlignment="1">
      <alignment horizontal="right"/>
    </xf>
    <xf numFmtId="0" fontId="3" fillId="5" borderId="0" xfId="0" applyFont="1" applyFill="1" applyBorder="1" applyAlignment="1">
      <alignment horizontal="center"/>
    </xf>
    <xf numFmtId="164" fontId="0" fillId="5" borderId="0" xfId="0" applyNumberFormat="1" applyFill="1" applyBorder="1" applyAlignment="1">
      <alignment horizontal="center"/>
    </xf>
    <xf numFmtId="0" fontId="12" fillId="5" borderId="0" xfId="0" applyFont="1" applyFill="1" applyBorder="1" applyAlignment="1"/>
    <xf numFmtId="0" fontId="0" fillId="5" borderId="0" xfId="0" applyFill="1" applyBorder="1"/>
    <xf numFmtId="0" fontId="12" fillId="5" borderId="0" xfId="0" applyFont="1" applyFill="1" applyBorder="1" applyAlignment="1">
      <alignment horizontal="left"/>
    </xf>
    <xf numFmtId="0" fontId="28" fillId="5" borderId="0" xfId="0" applyFont="1" applyFill="1" applyAlignment="1">
      <alignment horizontal="right"/>
    </xf>
    <xf numFmtId="0" fontId="28" fillId="5" borderId="0" xfId="0" applyFont="1" applyFill="1" applyBorder="1" applyAlignment="1">
      <alignment horizontal="right"/>
    </xf>
    <xf numFmtId="0" fontId="25" fillId="6" borderId="0" xfId="0" applyFont="1" applyFill="1" applyBorder="1" applyAlignment="1">
      <alignment horizontal="center" vertical="center"/>
    </xf>
    <xf numFmtId="0" fontId="30" fillId="5" borderId="0" xfId="0" applyFont="1" applyFill="1" applyAlignment="1">
      <alignment horizontal="right"/>
    </xf>
    <xf numFmtId="0" fontId="31" fillId="5" borderId="0" xfId="0" applyFont="1" applyFill="1" applyAlignment="1">
      <alignment horizontal="center"/>
    </xf>
    <xf numFmtId="0" fontId="31" fillId="5" borderId="0" xfId="0" applyFont="1" applyFill="1" applyAlignment="1">
      <alignment horizontal="right"/>
    </xf>
    <xf numFmtId="0" fontId="31" fillId="5" borderId="0" xfId="0" applyFont="1" applyFill="1"/>
    <xf numFmtId="0" fontId="36" fillId="5" borderId="0" xfId="0" applyFont="1" applyFill="1" applyAlignment="1">
      <alignment horizontal="right"/>
    </xf>
    <xf numFmtId="0" fontId="37" fillId="5" borderId="0" xfId="0" applyFont="1" applyFill="1" applyAlignment="1">
      <alignment horizontal="right"/>
    </xf>
    <xf numFmtId="165" fontId="36" fillId="5" borderId="0" xfId="0" applyNumberFormat="1" applyFont="1" applyFill="1" applyAlignment="1">
      <alignment horizontal="center"/>
    </xf>
    <xf numFmtId="0" fontId="38" fillId="5" borderId="0" xfId="0" applyFont="1" applyFill="1" applyAlignment="1">
      <alignment horizontal="right"/>
    </xf>
    <xf numFmtId="165" fontId="36" fillId="5" borderId="0" xfId="0" applyNumberFormat="1" applyFont="1" applyFill="1" applyBorder="1" applyAlignment="1">
      <alignment horizontal="center"/>
    </xf>
    <xf numFmtId="165" fontId="36" fillId="5" borderId="4" xfId="0" applyNumberFormat="1" applyFont="1" applyFill="1" applyBorder="1" applyAlignment="1">
      <alignment horizontal="center"/>
    </xf>
    <xf numFmtId="0" fontId="39" fillId="5" borderId="0" xfId="0" applyFont="1" applyFill="1" applyAlignment="1">
      <alignment horizontal="right"/>
    </xf>
    <xf numFmtId="0" fontId="40" fillId="5" borderId="0" xfId="0" applyFont="1" applyFill="1" applyAlignment="1">
      <alignment horizontal="center"/>
    </xf>
    <xf numFmtId="0" fontId="41" fillId="5" borderId="0" xfId="0" applyFont="1" applyFill="1" applyBorder="1" applyAlignment="1">
      <alignment horizontal="center"/>
    </xf>
    <xf numFmtId="0" fontId="39" fillId="5" borderId="7" xfId="0" applyFont="1" applyFill="1" applyBorder="1" applyAlignment="1">
      <alignment horizontal="center"/>
    </xf>
    <xf numFmtId="0" fontId="39" fillId="5" borderId="0" xfId="0" applyFont="1" applyFill="1" applyAlignment="1">
      <alignment horizontal="center"/>
    </xf>
    <xf numFmtId="165" fontId="39" fillId="5" borderId="0" xfId="0" applyNumberFormat="1" applyFont="1" applyFill="1" applyAlignment="1">
      <alignment horizontal="center"/>
    </xf>
    <xf numFmtId="0" fontId="39" fillId="5" borderId="0" xfId="0" applyFont="1" applyFill="1"/>
    <xf numFmtId="0" fontId="43" fillId="5" borderId="0" xfId="0" applyFont="1" applyFill="1" applyAlignment="1">
      <alignment horizontal="center"/>
    </xf>
    <xf numFmtId="0" fontId="43" fillId="5" borderId="0" xfId="0" applyFont="1" applyFill="1" applyAlignment="1">
      <alignment horizontal="right"/>
    </xf>
    <xf numFmtId="0" fontId="43" fillId="5" borderId="0" xfId="0" applyFont="1" applyFill="1"/>
    <xf numFmtId="165" fontId="19" fillId="5" borderId="29" xfId="0" applyNumberFormat="1" applyFont="1" applyFill="1" applyBorder="1" applyAlignment="1">
      <alignment horizontal="center"/>
    </xf>
    <xf numFmtId="0" fontId="35" fillId="5" borderId="0" xfId="2" applyFont="1" applyFill="1"/>
    <xf numFmtId="0" fontId="42" fillId="5" borderId="12" xfId="0" applyFont="1" applyFill="1" applyBorder="1" applyAlignment="1">
      <alignment horizontal="center"/>
    </xf>
    <xf numFmtId="0" fontId="11" fillId="6" borderId="6" xfId="0" applyFont="1" applyFill="1" applyBorder="1" applyAlignment="1">
      <alignment horizontal="right"/>
    </xf>
    <xf numFmtId="0" fontId="11" fillId="6" borderId="7" xfId="0" applyFont="1" applyFill="1" applyBorder="1" applyAlignment="1">
      <alignment horizontal="right"/>
    </xf>
    <xf numFmtId="0" fontId="26" fillId="6" borderId="4" xfId="0" applyFont="1" applyFill="1" applyBorder="1" applyAlignment="1">
      <alignment horizontal="right" vertical="center"/>
    </xf>
    <xf numFmtId="0" fontId="26" fillId="6" borderId="0" xfId="0" applyFont="1" applyFill="1" applyBorder="1" applyAlignment="1">
      <alignment horizontal="right" vertical="center"/>
    </xf>
    <xf numFmtId="0" fontId="11" fillId="6" borderId="6" xfId="0" applyFont="1" applyFill="1" applyBorder="1"/>
    <xf numFmtId="0" fontId="11" fillId="6" borderId="7" xfId="0" applyFont="1" applyFill="1" applyBorder="1"/>
    <xf numFmtId="0" fontId="45" fillId="5" borderId="0" xfId="2" applyFont="1" applyFill="1"/>
    <xf numFmtId="0" fontId="26" fillId="6" borderId="4" xfId="0" applyFont="1" applyFill="1" applyBorder="1" applyAlignment="1">
      <alignment horizontal="right" vertical="center" wrapText="1"/>
    </xf>
    <xf numFmtId="0" fontId="26" fillId="6" borderId="0" xfId="0" applyFont="1" applyFill="1" applyBorder="1" applyAlignment="1">
      <alignment horizontal="right" vertical="center" wrapText="1"/>
    </xf>
    <xf numFmtId="0" fontId="32" fillId="5" borderId="0" xfId="2" applyFont="1" applyFill="1"/>
    <xf numFmtId="0" fontId="33" fillId="6" borderId="1" xfId="0" applyFont="1" applyFill="1" applyBorder="1" applyAlignment="1">
      <alignment horizontal="center"/>
    </xf>
    <xf numFmtId="0" fontId="33" fillId="6" borderId="2" xfId="0" applyFont="1" applyFill="1" applyBorder="1" applyAlignment="1">
      <alignment horizontal="center"/>
    </xf>
    <xf numFmtId="0" fontId="33" fillId="6" borderId="3" xfId="0" applyFont="1" applyFill="1" applyBorder="1" applyAlignment="1">
      <alignment horizontal="center"/>
    </xf>
    <xf numFmtId="0" fontId="34" fillId="6" borderId="11" xfId="0" applyFont="1" applyFill="1" applyBorder="1" applyAlignment="1">
      <alignment horizontal="center"/>
    </xf>
    <xf numFmtId="0" fontId="34" fillId="6" borderId="12" xfId="0" applyFont="1" applyFill="1" applyBorder="1" applyAlignment="1">
      <alignment horizontal="center"/>
    </xf>
    <xf numFmtId="0" fontId="34" fillId="6" borderId="13" xfId="0" applyFont="1" applyFill="1" applyBorder="1" applyAlignment="1">
      <alignment horizontal="center"/>
    </xf>
    <xf numFmtId="0" fontId="7" fillId="6" borderId="18" xfId="0" applyFont="1" applyFill="1" applyBorder="1" applyAlignment="1">
      <alignment horizontal="center"/>
    </xf>
    <xf numFmtId="164" fontId="20" fillId="6" borderId="17" xfId="0" applyNumberFormat="1" applyFont="1" applyFill="1" applyBorder="1" applyAlignment="1">
      <alignment horizontal="center"/>
    </xf>
    <xf numFmtId="0" fontId="20" fillId="6" borderId="17" xfId="0" applyFont="1" applyFill="1" applyBorder="1" applyAlignment="1">
      <alignment horizontal="center"/>
    </xf>
    <xf numFmtId="0" fontId="10" fillId="6" borderId="18" xfId="0" applyFont="1" applyFill="1" applyBorder="1" applyAlignment="1">
      <alignment horizontal="center"/>
    </xf>
    <xf numFmtId="0" fontId="44" fillId="5" borderId="7" xfId="0" applyFont="1" applyFill="1" applyBorder="1" applyAlignment="1">
      <alignment horizontal="left" vertical="top"/>
    </xf>
    <xf numFmtId="0" fontId="22" fillId="2" borderId="23" xfId="0" applyFont="1" applyFill="1" applyBorder="1" applyAlignment="1">
      <alignment horizontal="left" vertical="top" wrapText="1"/>
    </xf>
    <xf numFmtId="0" fontId="22" fillId="2" borderId="14" xfId="0" applyFont="1" applyFill="1" applyBorder="1" applyAlignment="1">
      <alignment horizontal="left" vertical="top" wrapText="1"/>
    </xf>
    <xf numFmtId="0" fontId="22" fillId="2" borderId="24" xfId="0" applyFont="1" applyFill="1" applyBorder="1" applyAlignment="1">
      <alignment horizontal="left" vertical="top" wrapText="1"/>
    </xf>
    <xf numFmtId="0" fontId="22" fillId="2" borderId="25"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26" xfId="0" applyFont="1" applyFill="1" applyBorder="1" applyAlignment="1">
      <alignment horizontal="left" vertical="top" wrapText="1"/>
    </xf>
    <xf numFmtId="0" fontId="22" fillId="2" borderId="27" xfId="0" applyFont="1" applyFill="1" applyBorder="1" applyAlignment="1">
      <alignment horizontal="left" vertical="top" wrapText="1"/>
    </xf>
    <xf numFmtId="0" fontId="22" fillId="2" borderId="19" xfId="0" applyFont="1" applyFill="1" applyBorder="1" applyAlignment="1">
      <alignment horizontal="left" vertical="top" wrapText="1"/>
    </xf>
    <xf numFmtId="0" fontId="22" fillId="2" borderId="28" xfId="0" applyFont="1" applyFill="1" applyBorder="1" applyAlignment="1">
      <alignment horizontal="left" vertical="top" wrapText="1"/>
    </xf>
    <xf numFmtId="0" fontId="32" fillId="5" borderId="0" xfId="2" applyFont="1" applyFill="1" applyBorder="1"/>
    <xf numFmtId="0" fontId="44" fillId="5" borderId="19" xfId="0" applyFont="1" applyFill="1" applyBorder="1" applyAlignment="1">
      <alignment horizontal="left" vertical="top"/>
    </xf>
    <xf numFmtId="0" fontId="0" fillId="0" borderId="0" xfId="0" applyFill="1"/>
    <xf numFmtId="0" fontId="29" fillId="4" borderId="0" xfId="4" applyFill="1" applyBorder="1" applyAlignment="1">
      <alignment horizontal="center" vertical="top" wrapText="1"/>
    </xf>
    <xf numFmtId="0" fontId="44" fillId="5" borderId="0" xfId="0" applyFont="1" applyFill="1" applyAlignment="1">
      <alignment horizontal="left" vertical="top"/>
    </xf>
  </cellXfs>
  <cellStyles count="5">
    <cellStyle name="Bad" xfId="3" builtinId="27"/>
    <cellStyle name="Explanatory Text" xfId="1" builtinId="53"/>
    <cellStyle name="Hyperlink" xfId="4" builtinId="8"/>
    <cellStyle name="Normal" xfId="0" builtinId="0"/>
    <cellStyle name="Title" xfId="2" builtinId="15"/>
  </cellStyles>
  <dxfs count="12">
    <dxf>
      <font>
        <color rgb="FF9C0006"/>
      </font>
      <fill>
        <patternFill>
          <bgColor rgb="FFFFC7CE"/>
        </patternFill>
      </fill>
    </dxf>
    <dxf>
      <font>
        <color rgb="FFC00000"/>
      </font>
      <fill>
        <patternFill>
          <bgColor theme="0"/>
        </patternFill>
      </fill>
    </dxf>
    <dxf>
      <font>
        <b/>
        <i val="0"/>
        <strike val="0"/>
        <color theme="1" tint="0.499984740745262"/>
      </font>
    </dxf>
    <dxf>
      <font>
        <color rgb="FF9C0006"/>
      </font>
      <fill>
        <patternFill>
          <bgColor rgb="FFFFC7CE"/>
        </patternFill>
      </fill>
    </dxf>
    <dxf>
      <font>
        <color rgb="FFC00000"/>
      </font>
      <fill>
        <patternFill>
          <bgColor theme="0"/>
        </patternFill>
      </fill>
    </dxf>
    <dxf>
      <font>
        <b/>
        <i val="0"/>
        <strike val="0"/>
        <color theme="1"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Object height / µm</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spPr>
            <a:ln w="12700" cap="rnd">
              <a:solidFill>
                <a:schemeClr val="accent1"/>
              </a:solidFill>
              <a:round/>
            </a:ln>
            <a:effectLst/>
          </c:spPr>
          <c:marker>
            <c:symbol val="none"/>
          </c:marker>
          <c:xVal>
            <c:numRef>
              <c:f>Demonstrator!$B$21:$B$220</c:f>
              <c:numCache>
                <c:formatCode>0.000</c:formatCode>
                <c:ptCount val="200"/>
                <c:pt idx="0">
                  <c:v>-25</c:v>
                </c:pt>
                <c:pt idx="1">
                  <c:v>-24.75</c:v>
                </c:pt>
                <c:pt idx="2">
                  <c:v>-24.5</c:v>
                </c:pt>
                <c:pt idx="3">
                  <c:v>-24.25</c:v>
                </c:pt>
                <c:pt idx="4">
                  <c:v>-24</c:v>
                </c:pt>
                <c:pt idx="5">
                  <c:v>-23.75</c:v>
                </c:pt>
                <c:pt idx="6">
                  <c:v>-23.5</c:v>
                </c:pt>
                <c:pt idx="7">
                  <c:v>-23.25</c:v>
                </c:pt>
                <c:pt idx="8">
                  <c:v>-23</c:v>
                </c:pt>
                <c:pt idx="9">
                  <c:v>-22.75</c:v>
                </c:pt>
                <c:pt idx="10">
                  <c:v>-22.5</c:v>
                </c:pt>
                <c:pt idx="11">
                  <c:v>-22.25</c:v>
                </c:pt>
                <c:pt idx="12">
                  <c:v>-22</c:v>
                </c:pt>
                <c:pt idx="13">
                  <c:v>-21.75</c:v>
                </c:pt>
                <c:pt idx="14">
                  <c:v>-21.5</c:v>
                </c:pt>
                <c:pt idx="15">
                  <c:v>-21.25</c:v>
                </c:pt>
                <c:pt idx="16">
                  <c:v>-21</c:v>
                </c:pt>
                <c:pt idx="17">
                  <c:v>-20.75</c:v>
                </c:pt>
                <c:pt idx="18">
                  <c:v>-20.5</c:v>
                </c:pt>
                <c:pt idx="19">
                  <c:v>-20.25</c:v>
                </c:pt>
                <c:pt idx="20">
                  <c:v>-20</c:v>
                </c:pt>
                <c:pt idx="21">
                  <c:v>-19.75</c:v>
                </c:pt>
                <c:pt idx="22">
                  <c:v>-19.5</c:v>
                </c:pt>
                <c:pt idx="23">
                  <c:v>-19.25</c:v>
                </c:pt>
                <c:pt idx="24">
                  <c:v>-19</c:v>
                </c:pt>
                <c:pt idx="25">
                  <c:v>-18.75</c:v>
                </c:pt>
                <c:pt idx="26">
                  <c:v>-18.5</c:v>
                </c:pt>
                <c:pt idx="27">
                  <c:v>-18.25</c:v>
                </c:pt>
                <c:pt idx="28">
                  <c:v>-18</c:v>
                </c:pt>
                <c:pt idx="29">
                  <c:v>-17.75</c:v>
                </c:pt>
                <c:pt idx="30">
                  <c:v>-17.5</c:v>
                </c:pt>
                <c:pt idx="31">
                  <c:v>-17.25</c:v>
                </c:pt>
                <c:pt idx="32">
                  <c:v>-17</c:v>
                </c:pt>
                <c:pt idx="33">
                  <c:v>-16.75</c:v>
                </c:pt>
                <c:pt idx="34">
                  <c:v>-16.5</c:v>
                </c:pt>
                <c:pt idx="35">
                  <c:v>-16.25</c:v>
                </c:pt>
                <c:pt idx="36">
                  <c:v>-16</c:v>
                </c:pt>
                <c:pt idx="37">
                  <c:v>-15.75</c:v>
                </c:pt>
                <c:pt idx="38">
                  <c:v>-15.5</c:v>
                </c:pt>
                <c:pt idx="39">
                  <c:v>-15.25</c:v>
                </c:pt>
                <c:pt idx="40">
                  <c:v>-15</c:v>
                </c:pt>
                <c:pt idx="41">
                  <c:v>-14.75</c:v>
                </c:pt>
                <c:pt idx="42">
                  <c:v>-14.5</c:v>
                </c:pt>
                <c:pt idx="43">
                  <c:v>-14.25</c:v>
                </c:pt>
                <c:pt idx="44">
                  <c:v>-14</c:v>
                </c:pt>
                <c:pt idx="45">
                  <c:v>-13.75</c:v>
                </c:pt>
                <c:pt idx="46">
                  <c:v>-13.5</c:v>
                </c:pt>
                <c:pt idx="47">
                  <c:v>-13.25</c:v>
                </c:pt>
                <c:pt idx="48">
                  <c:v>-13</c:v>
                </c:pt>
                <c:pt idx="49">
                  <c:v>-12.75</c:v>
                </c:pt>
                <c:pt idx="50">
                  <c:v>-12.5</c:v>
                </c:pt>
                <c:pt idx="51">
                  <c:v>-12.25</c:v>
                </c:pt>
                <c:pt idx="52">
                  <c:v>-12</c:v>
                </c:pt>
                <c:pt idx="53">
                  <c:v>-11.75</c:v>
                </c:pt>
                <c:pt idx="54">
                  <c:v>-11.5</c:v>
                </c:pt>
                <c:pt idx="55">
                  <c:v>-11.25</c:v>
                </c:pt>
                <c:pt idx="56">
                  <c:v>-11</c:v>
                </c:pt>
                <c:pt idx="57">
                  <c:v>-10.75</c:v>
                </c:pt>
                <c:pt idx="58">
                  <c:v>-10.5</c:v>
                </c:pt>
                <c:pt idx="59">
                  <c:v>-10.25</c:v>
                </c:pt>
                <c:pt idx="60">
                  <c:v>-10</c:v>
                </c:pt>
                <c:pt idx="61">
                  <c:v>-9.75</c:v>
                </c:pt>
                <c:pt idx="62">
                  <c:v>-9.5</c:v>
                </c:pt>
                <c:pt idx="63">
                  <c:v>-9.25</c:v>
                </c:pt>
                <c:pt idx="64">
                  <c:v>-9</c:v>
                </c:pt>
                <c:pt idx="65">
                  <c:v>-8.75</c:v>
                </c:pt>
                <c:pt idx="66">
                  <c:v>-8.5</c:v>
                </c:pt>
                <c:pt idx="67">
                  <c:v>-8.25</c:v>
                </c:pt>
                <c:pt idx="68">
                  <c:v>-8</c:v>
                </c:pt>
                <c:pt idx="69">
                  <c:v>-7.75</c:v>
                </c:pt>
                <c:pt idx="70">
                  <c:v>-7.5</c:v>
                </c:pt>
                <c:pt idx="71">
                  <c:v>-7.25</c:v>
                </c:pt>
                <c:pt idx="72">
                  <c:v>-7</c:v>
                </c:pt>
                <c:pt idx="73">
                  <c:v>-6.75</c:v>
                </c:pt>
                <c:pt idx="74">
                  <c:v>-6.5</c:v>
                </c:pt>
                <c:pt idx="75">
                  <c:v>-6.25</c:v>
                </c:pt>
                <c:pt idx="76">
                  <c:v>-6</c:v>
                </c:pt>
                <c:pt idx="77">
                  <c:v>-5.75</c:v>
                </c:pt>
                <c:pt idx="78">
                  <c:v>-5.5</c:v>
                </c:pt>
                <c:pt idx="79">
                  <c:v>-5.25</c:v>
                </c:pt>
                <c:pt idx="80">
                  <c:v>-5</c:v>
                </c:pt>
                <c:pt idx="81">
                  <c:v>-4.75</c:v>
                </c:pt>
                <c:pt idx="82">
                  <c:v>-4.5</c:v>
                </c:pt>
                <c:pt idx="83">
                  <c:v>-4.25</c:v>
                </c:pt>
                <c:pt idx="84">
                  <c:v>-4</c:v>
                </c:pt>
                <c:pt idx="85">
                  <c:v>-3.75</c:v>
                </c:pt>
                <c:pt idx="86">
                  <c:v>-3.5</c:v>
                </c:pt>
                <c:pt idx="87">
                  <c:v>-3.25</c:v>
                </c:pt>
                <c:pt idx="88">
                  <c:v>-3</c:v>
                </c:pt>
                <c:pt idx="89">
                  <c:v>-2.75</c:v>
                </c:pt>
                <c:pt idx="90">
                  <c:v>-2.5</c:v>
                </c:pt>
                <c:pt idx="91">
                  <c:v>-2.25</c:v>
                </c:pt>
                <c:pt idx="92">
                  <c:v>-2</c:v>
                </c:pt>
                <c:pt idx="93">
                  <c:v>-1.75</c:v>
                </c:pt>
                <c:pt idx="94">
                  <c:v>-1.5</c:v>
                </c:pt>
                <c:pt idx="95">
                  <c:v>-1.25</c:v>
                </c:pt>
                <c:pt idx="96">
                  <c:v>-1</c:v>
                </c:pt>
                <c:pt idx="97">
                  <c:v>-0.75</c:v>
                </c:pt>
                <c:pt idx="98">
                  <c:v>-0.5</c:v>
                </c:pt>
                <c:pt idx="99">
                  <c:v>-0.25</c:v>
                </c:pt>
                <c:pt idx="100">
                  <c:v>0</c:v>
                </c:pt>
                <c:pt idx="101">
                  <c:v>0.25</c:v>
                </c:pt>
                <c:pt idx="102">
                  <c:v>0.5</c:v>
                </c:pt>
                <c:pt idx="103">
                  <c:v>0.75</c:v>
                </c:pt>
                <c:pt idx="104">
                  <c:v>1</c:v>
                </c:pt>
                <c:pt idx="105">
                  <c:v>1.25</c:v>
                </c:pt>
                <c:pt idx="106">
                  <c:v>1.5</c:v>
                </c:pt>
                <c:pt idx="107">
                  <c:v>1.75</c:v>
                </c:pt>
                <c:pt idx="108">
                  <c:v>2</c:v>
                </c:pt>
                <c:pt idx="109">
                  <c:v>2.25</c:v>
                </c:pt>
                <c:pt idx="110">
                  <c:v>2.5</c:v>
                </c:pt>
                <c:pt idx="111">
                  <c:v>2.75</c:v>
                </c:pt>
                <c:pt idx="112">
                  <c:v>3</c:v>
                </c:pt>
                <c:pt idx="113">
                  <c:v>3.25</c:v>
                </c:pt>
                <c:pt idx="114">
                  <c:v>3.5</c:v>
                </c:pt>
                <c:pt idx="115">
                  <c:v>3.75</c:v>
                </c:pt>
                <c:pt idx="116">
                  <c:v>4</c:v>
                </c:pt>
                <c:pt idx="117">
                  <c:v>4.25</c:v>
                </c:pt>
                <c:pt idx="118">
                  <c:v>4.5</c:v>
                </c:pt>
                <c:pt idx="119">
                  <c:v>4.75</c:v>
                </c:pt>
                <c:pt idx="120">
                  <c:v>5</c:v>
                </c:pt>
                <c:pt idx="121">
                  <c:v>5.25</c:v>
                </c:pt>
                <c:pt idx="122">
                  <c:v>5.5</c:v>
                </c:pt>
                <c:pt idx="123">
                  <c:v>5.75</c:v>
                </c:pt>
                <c:pt idx="124">
                  <c:v>6</c:v>
                </c:pt>
                <c:pt idx="125">
                  <c:v>6.25</c:v>
                </c:pt>
                <c:pt idx="126">
                  <c:v>6.5</c:v>
                </c:pt>
                <c:pt idx="127">
                  <c:v>6.75</c:v>
                </c:pt>
                <c:pt idx="128">
                  <c:v>7</c:v>
                </c:pt>
                <c:pt idx="129">
                  <c:v>7.25</c:v>
                </c:pt>
                <c:pt idx="130">
                  <c:v>7.5</c:v>
                </c:pt>
                <c:pt idx="131">
                  <c:v>7.75</c:v>
                </c:pt>
                <c:pt idx="132">
                  <c:v>8</c:v>
                </c:pt>
                <c:pt idx="133">
                  <c:v>8.25</c:v>
                </c:pt>
                <c:pt idx="134">
                  <c:v>8.5</c:v>
                </c:pt>
                <c:pt idx="135">
                  <c:v>8.75</c:v>
                </c:pt>
                <c:pt idx="136">
                  <c:v>9</c:v>
                </c:pt>
                <c:pt idx="137">
                  <c:v>9.25</c:v>
                </c:pt>
                <c:pt idx="138">
                  <c:v>9.5</c:v>
                </c:pt>
                <c:pt idx="139">
                  <c:v>9.75</c:v>
                </c:pt>
                <c:pt idx="140">
                  <c:v>10</c:v>
                </c:pt>
                <c:pt idx="141">
                  <c:v>10.25</c:v>
                </c:pt>
                <c:pt idx="142">
                  <c:v>10.5</c:v>
                </c:pt>
                <c:pt idx="143">
                  <c:v>10.75</c:v>
                </c:pt>
                <c:pt idx="144">
                  <c:v>11</c:v>
                </c:pt>
                <c:pt idx="145">
                  <c:v>11.25</c:v>
                </c:pt>
                <c:pt idx="146">
                  <c:v>11.5</c:v>
                </c:pt>
                <c:pt idx="147">
                  <c:v>11.75</c:v>
                </c:pt>
                <c:pt idx="148">
                  <c:v>12</c:v>
                </c:pt>
                <c:pt idx="149">
                  <c:v>12.25</c:v>
                </c:pt>
                <c:pt idx="150">
                  <c:v>12.5</c:v>
                </c:pt>
                <c:pt idx="151">
                  <c:v>12.75</c:v>
                </c:pt>
                <c:pt idx="152">
                  <c:v>13</c:v>
                </c:pt>
                <c:pt idx="153">
                  <c:v>13.25</c:v>
                </c:pt>
                <c:pt idx="154">
                  <c:v>13.5</c:v>
                </c:pt>
                <c:pt idx="155">
                  <c:v>13.75</c:v>
                </c:pt>
                <c:pt idx="156">
                  <c:v>14</c:v>
                </c:pt>
                <c:pt idx="157">
                  <c:v>14.25</c:v>
                </c:pt>
                <c:pt idx="158">
                  <c:v>14.5</c:v>
                </c:pt>
                <c:pt idx="159">
                  <c:v>14.75</c:v>
                </c:pt>
                <c:pt idx="160">
                  <c:v>15</c:v>
                </c:pt>
                <c:pt idx="161">
                  <c:v>15.25</c:v>
                </c:pt>
                <c:pt idx="162">
                  <c:v>15.5</c:v>
                </c:pt>
                <c:pt idx="163">
                  <c:v>15.75</c:v>
                </c:pt>
                <c:pt idx="164">
                  <c:v>16</c:v>
                </c:pt>
                <c:pt idx="165">
                  <c:v>16.25</c:v>
                </c:pt>
                <c:pt idx="166">
                  <c:v>16.5</c:v>
                </c:pt>
                <c:pt idx="167">
                  <c:v>16.75</c:v>
                </c:pt>
                <c:pt idx="168">
                  <c:v>17</c:v>
                </c:pt>
                <c:pt idx="169">
                  <c:v>17.25</c:v>
                </c:pt>
                <c:pt idx="170">
                  <c:v>17.5</c:v>
                </c:pt>
                <c:pt idx="171">
                  <c:v>17.75</c:v>
                </c:pt>
                <c:pt idx="172">
                  <c:v>18</c:v>
                </c:pt>
                <c:pt idx="173">
                  <c:v>18.25</c:v>
                </c:pt>
                <c:pt idx="174">
                  <c:v>18.5</c:v>
                </c:pt>
                <c:pt idx="175">
                  <c:v>18.75</c:v>
                </c:pt>
                <c:pt idx="176">
                  <c:v>19</c:v>
                </c:pt>
                <c:pt idx="177">
                  <c:v>19.25</c:v>
                </c:pt>
                <c:pt idx="178">
                  <c:v>19.5</c:v>
                </c:pt>
                <c:pt idx="179">
                  <c:v>19.75</c:v>
                </c:pt>
                <c:pt idx="180">
                  <c:v>20</c:v>
                </c:pt>
                <c:pt idx="181">
                  <c:v>20.25</c:v>
                </c:pt>
                <c:pt idx="182">
                  <c:v>20.5</c:v>
                </c:pt>
                <c:pt idx="183">
                  <c:v>20.75</c:v>
                </c:pt>
                <c:pt idx="184">
                  <c:v>21</c:v>
                </c:pt>
                <c:pt idx="185">
                  <c:v>21.25</c:v>
                </c:pt>
                <c:pt idx="186">
                  <c:v>21.5</c:v>
                </c:pt>
                <c:pt idx="187">
                  <c:v>21.75</c:v>
                </c:pt>
                <c:pt idx="188">
                  <c:v>22</c:v>
                </c:pt>
                <c:pt idx="189">
                  <c:v>22.25</c:v>
                </c:pt>
                <c:pt idx="190">
                  <c:v>22.5</c:v>
                </c:pt>
                <c:pt idx="191">
                  <c:v>22.75</c:v>
                </c:pt>
                <c:pt idx="192">
                  <c:v>23</c:v>
                </c:pt>
                <c:pt idx="193">
                  <c:v>23.25</c:v>
                </c:pt>
                <c:pt idx="194">
                  <c:v>23.5</c:v>
                </c:pt>
                <c:pt idx="195">
                  <c:v>23.75</c:v>
                </c:pt>
                <c:pt idx="196">
                  <c:v>24</c:v>
                </c:pt>
                <c:pt idx="197">
                  <c:v>24.25</c:v>
                </c:pt>
                <c:pt idx="198">
                  <c:v>24.5</c:v>
                </c:pt>
                <c:pt idx="199">
                  <c:v>24.75</c:v>
                </c:pt>
              </c:numCache>
            </c:numRef>
          </c:xVal>
          <c:yVal>
            <c:numRef>
              <c:f>Demonstrator!$C$21:$C$220</c:f>
              <c:numCache>
                <c:formatCode>0.0000</c:formatCode>
                <c:ptCount val="200"/>
                <c:pt idx="0">
                  <c:v>-0.12</c:v>
                </c:pt>
                <c:pt idx="1">
                  <c:v>-0.11852260087141653</c:v>
                </c:pt>
                <c:pt idx="2">
                  <c:v>-0.11412678195541834</c:v>
                </c:pt>
                <c:pt idx="3">
                  <c:v>-0.10692078290260407</c:v>
                </c:pt>
                <c:pt idx="4">
                  <c:v>-9.7082039324993652E-2</c:v>
                </c:pt>
                <c:pt idx="5">
                  <c:v>-8.4852813742385735E-2</c:v>
                </c:pt>
                <c:pt idx="6">
                  <c:v>-7.0534230275096893E-2</c:v>
                </c:pt>
                <c:pt idx="7">
                  <c:v>-5.4478859968745456E-2</c:v>
                </c:pt>
                <c:pt idx="8">
                  <c:v>-3.7082039324993626E-2</c:v>
                </c:pt>
                <c:pt idx="9">
                  <c:v>-1.8772135804827533E-2</c:v>
                </c:pt>
                <c:pt idx="10">
                  <c:v>6.6158016565065473E-17</c:v>
                </c:pt>
                <c:pt idx="11">
                  <c:v>1.8772135804827665E-2</c:v>
                </c:pt>
                <c:pt idx="12">
                  <c:v>3.7082039324993953E-2</c:v>
                </c:pt>
                <c:pt idx="13">
                  <c:v>5.4478859968745769E-2</c:v>
                </c:pt>
                <c:pt idx="14">
                  <c:v>7.0534230275096824E-2</c:v>
                </c:pt>
                <c:pt idx="15">
                  <c:v>8.4852813742385666E-2</c:v>
                </c:pt>
                <c:pt idx="16">
                  <c:v>9.7082039324993721E-2</c:v>
                </c:pt>
                <c:pt idx="17">
                  <c:v>0.10692078290260412</c:v>
                </c:pt>
                <c:pt idx="18">
                  <c:v>0.11412678195541852</c:v>
                </c:pt>
                <c:pt idx="19">
                  <c:v>0.11852260087141656</c:v>
                </c:pt>
                <c:pt idx="20">
                  <c:v>0.12</c:v>
                </c:pt>
                <c:pt idx="21">
                  <c:v>0.11852260087141653</c:v>
                </c:pt>
                <c:pt idx="22">
                  <c:v>0.11412678195541841</c:v>
                </c:pt>
                <c:pt idx="23">
                  <c:v>0.10692078290260416</c:v>
                </c:pt>
                <c:pt idx="24">
                  <c:v>9.7082039324993652E-2</c:v>
                </c:pt>
                <c:pt idx="25">
                  <c:v>8.4852813742385583E-2</c:v>
                </c:pt>
                <c:pt idx="26">
                  <c:v>7.053423027509674E-2</c:v>
                </c:pt>
                <c:pt idx="27">
                  <c:v>5.447885996874547E-2</c:v>
                </c:pt>
                <c:pt idx="28">
                  <c:v>3.708203932499364E-2</c:v>
                </c:pt>
                <c:pt idx="29">
                  <c:v>1.8772135804827755E-2</c:v>
                </c:pt>
                <c:pt idx="30">
                  <c:v>-5.1456235106162037E-17</c:v>
                </c:pt>
                <c:pt idx="31">
                  <c:v>-1.8772135804827648E-2</c:v>
                </c:pt>
                <c:pt idx="32">
                  <c:v>-3.7082039324993737E-2</c:v>
                </c:pt>
                <c:pt idx="33">
                  <c:v>-5.4478859968745755E-2</c:v>
                </c:pt>
                <c:pt idx="34">
                  <c:v>-7.053423027509681E-2</c:v>
                </c:pt>
                <c:pt idx="35">
                  <c:v>-8.4852813742385819E-2</c:v>
                </c:pt>
                <c:pt idx="36">
                  <c:v>-9.7082039324993721E-2</c:v>
                </c:pt>
                <c:pt idx="37">
                  <c:v>-0.10692078290260412</c:v>
                </c:pt>
                <c:pt idx="38">
                  <c:v>-0.11412678195541844</c:v>
                </c:pt>
                <c:pt idx="39">
                  <c:v>-0.11852260087141651</c:v>
                </c:pt>
                <c:pt idx="40">
                  <c:v>-0.12</c:v>
                </c:pt>
                <c:pt idx="41">
                  <c:v>-0.1185226008714165</c:v>
                </c:pt>
                <c:pt idx="42">
                  <c:v>-0.11412678195541841</c:v>
                </c:pt>
                <c:pt idx="43">
                  <c:v>-0.10692078290260408</c:v>
                </c:pt>
                <c:pt idx="44">
                  <c:v>-9.7082039324993666E-2</c:v>
                </c:pt>
                <c:pt idx="45">
                  <c:v>-8.4852813742385749E-2</c:v>
                </c:pt>
                <c:pt idx="46">
                  <c:v>-7.053423027509674E-2</c:v>
                </c:pt>
                <c:pt idx="47">
                  <c:v>-5.4478859968745671E-2</c:v>
                </c:pt>
                <c:pt idx="48">
                  <c:v>-3.7082039324993654E-2</c:v>
                </c:pt>
                <c:pt idx="49">
                  <c:v>-1.8772135804827561E-2</c:v>
                </c:pt>
                <c:pt idx="50">
                  <c:v>3.67544536472586E-17</c:v>
                </c:pt>
                <c:pt idx="51">
                  <c:v>1.8772135804827842E-2</c:v>
                </c:pt>
                <c:pt idx="52">
                  <c:v>3.7082039324993724E-2</c:v>
                </c:pt>
                <c:pt idx="53">
                  <c:v>5.4478859968745547E-2</c:v>
                </c:pt>
                <c:pt idx="54">
                  <c:v>7.0534230275096796E-2</c:v>
                </c:pt>
                <c:pt idx="55">
                  <c:v>8.4852813742385721E-2</c:v>
                </c:pt>
                <c:pt idx="56">
                  <c:v>9.7082039324993777E-2</c:v>
                </c:pt>
                <c:pt idx="57">
                  <c:v>0.10692078290260416</c:v>
                </c:pt>
                <c:pt idx="58">
                  <c:v>0.11412678195541844</c:v>
                </c:pt>
                <c:pt idx="59">
                  <c:v>0.11852260087141654</c:v>
                </c:pt>
                <c:pt idx="60">
                  <c:v>0.12</c:v>
                </c:pt>
                <c:pt idx="61">
                  <c:v>0.11852260087141651</c:v>
                </c:pt>
                <c:pt idx="62">
                  <c:v>0.11412678195541842</c:v>
                </c:pt>
                <c:pt idx="63">
                  <c:v>0.10692078290260414</c:v>
                </c:pt>
                <c:pt idx="64">
                  <c:v>9.708203932499368E-2</c:v>
                </c:pt>
                <c:pt idx="65">
                  <c:v>8.485281374238568E-2</c:v>
                </c:pt>
                <c:pt idx="66">
                  <c:v>7.053423027509674E-2</c:v>
                </c:pt>
                <c:pt idx="67">
                  <c:v>5.4478859968745595E-2</c:v>
                </c:pt>
                <c:pt idx="68">
                  <c:v>3.7082039324993668E-2</c:v>
                </c:pt>
                <c:pt idx="69">
                  <c:v>1.8772135804827679E-2</c:v>
                </c:pt>
                <c:pt idx="70">
                  <c:v>-2.2052672188355161E-17</c:v>
                </c:pt>
                <c:pt idx="71">
                  <c:v>-1.8772135804827724E-2</c:v>
                </c:pt>
                <c:pt idx="72">
                  <c:v>-3.7082039324993703E-2</c:v>
                </c:pt>
                <c:pt idx="73">
                  <c:v>-5.447885996874563E-2</c:v>
                </c:pt>
                <c:pt idx="74">
                  <c:v>-7.0534230275096782E-2</c:v>
                </c:pt>
                <c:pt idx="75">
                  <c:v>-8.4852813742385721E-2</c:v>
                </c:pt>
                <c:pt idx="76">
                  <c:v>-9.7082039324993707E-2</c:v>
                </c:pt>
                <c:pt idx="77">
                  <c:v>-0.10692078290260415</c:v>
                </c:pt>
                <c:pt idx="78">
                  <c:v>-0.11412678195541845</c:v>
                </c:pt>
                <c:pt idx="79">
                  <c:v>-0.11852260087141653</c:v>
                </c:pt>
                <c:pt idx="80">
                  <c:v>-0.12</c:v>
                </c:pt>
                <c:pt idx="81">
                  <c:v>-0.11852260087141651</c:v>
                </c:pt>
                <c:pt idx="82">
                  <c:v>-0.11412678195541842</c:v>
                </c:pt>
                <c:pt idx="83">
                  <c:v>-0.10692078290260414</c:v>
                </c:pt>
                <c:pt idx="84">
                  <c:v>-9.708203932499368E-2</c:v>
                </c:pt>
                <c:pt idx="85">
                  <c:v>-8.4852813742385694E-2</c:v>
                </c:pt>
                <c:pt idx="86">
                  <c:v>-7.0534230275096754E-2</c:v>
                </c:pt>
                <c:pt idx="87">
                  <c:v>-5.4478859968745602E-2</c:v>
                </c:pt>
                <c:pt idx="88">
                  <c:v>-3.7082039324993682E-2</c:v>
                </c:pt>
                <c:pt idx="89">
                  <c:v>-1.8772135804827669E-2</c:v>
                </c:pt>
                <c:pt idx="90">
                  <c:v>7.3508907294517198E-18</c:v>
                </c:pt>
                <c:pt idx="91">
                  <c:v>1.877213580482771E-2</c:v>
                </c:pt>
                <c:pt idx="92">
                  <c:v>3.7082039324993696E-2</c:v>
                </c:pt>
                <c:pt idx="93">
                  <c:v>5.4478859968745616E-2</c:v>
                </c:pt>
                <c:pt idx="94">
                  <c:v>7.0534230275096768E-2</c:v>
                </c:pt>
                <c:pt idx="95">
                  <c:v>8.4852813742385708E-2</c:v>
                </c:pt>
                <c:pt idx="96">
                  <c:v>9.7082039324993694E-2</c:v>
                </c:pt>
                <c:pt idx="97">
                  <c:v>0.10692078290260415</c:v>
                </c:pt>
                <c:pt idx="98">
                  <c:v>0.11412678195541842</c:v>
                </c:pt>
                <c:pt idx="99">
                  <c:v>0.11852260087141653</c:v>
                </c:pt>
                <c:pt idx="100">
                  <c:v>0.12</c:v>
                </c:pt>
                <c:pt idx="101">
                  <c:v>0.11852260087141653</c:v>
                </c:pt>
                <c:pt idx="102">
                  <c:v>0.11412678195541842</c:v>
                </c:pt>
                <c:pt idx="103">
                  <c:v>0.10692078290260415</c:v>
                </c:pt>
                <c:pt idx="104">
                  <c:v>9.7082039324993694E-2</c:v>
                </c:pt>
                <c:pt idx="105">
                  <c:v>8.4852813742385708E-2</c:v>
                </c:pt>
                <c:pt idx="106">
                  <c:v>7.0534230275096768E-2</c:v>
                </c:pt>
                <c:pt idx="107">
                  <c:v>5.4478859968745616E-2</c:v>
                </c:pt>
                <c:pt idx="108">
                  <c:v>3.7082039324993696E-2</c:v>
                </c:pt>
                <c:pt idx="109">
                  <c:v>1.877213580482771E-2</c:v>
                </c:pt>
                <c:pt idx="110">
                  <c:v>7.3508907294517198E-18</c:v>
                </c:pt>
                <c:pt idx="111">
                  <c:v>-1.8772135804827669E-2</c:v>
                </c:pt>
                <c:pt idx="112">
                  <c:v>-3.7082039324993682E-2</c:v>
                </c:pt>
                <c:pt idx="113">
                  <c:v>-5.4478859968745602E-2</c:v>
                </c:pt>
                <c:pt idx="114">
                  <c:v>-7.0534230275096754E-2</c:v>
                </c:pt>
                <c:pt idx="115">
                  <c:v>-8.4852813742385694E-2</c:v>
                </c:pt>
                <c:pt idx="116">
                  <c:v>-9.708203932499368E-2</c:v>
                </c:pt>
                <c:pt idx="117">
                  <c:v>-0.10692078290260414</c:v>
                </c:pt>
                <c:pt idx="118">
                  <c:v>-0.11412678195541842</c:v>
                </c:pt>
                <c:pt idx="119">
                  <c:v>-0.11852260087141651</c:v>
                </c:pt>
                <c:pt idx="120">
                  <c:v>-0.12</c:v>
                </c:pt>
                <c:pt idx="121">
                  <c:v>-0.11852260087141653</c:v>
                </c:pt>
                <c:pt idx="122">
                  <c:v>-0.11412678195541845</c:v>
                </c:pt>
                <c:pt idx="123">
                  <c:v>-0.10692078290260415</c:v>
                </c:pt>
                <c:pt idx="124">
                  <c:v>-9.7082039324993707E-2</c:v>
                </c:pt>
                <c:pt idx="125">
                  <c:v>-8.4852813742385721E-2</c:v>
                </c:pt>
                <c:pt idx="126">
                  <c:v>-7.0534230275096782E-2</c:v>
                </c:pt>
                <c:pt idx="127">
                  <c:v>-5.447885996874563E-2</c:v>
                </c:pt>
                <c:pt idx="128">
                  <c:v>-3.7082039324993703E-2</c:v>
                </c:pt>
                <c:pt idx="129">
                  <c:v>-1.8772135804827724E-2</c:v>
                </c:pt>
                <c:pt idx="130">
                  <c:v>-2.2052672188355161E-17</c:v>
                </c:pt>
                <c:pt idx="131">
                  <c:v>1.8772135804827679E-2</c:v>
                </c:pt>
                <c:pt idx="132">
                  <c:v>3.7082039324993668E-2</c:v>
                </c:pt>
                <c:pt idx="133">
                  <c:v>5.4478859968745595E-2</c:v>
                </c:pt>
                <c:pt idx="134">
                  <c:v>7.053423027509674E-2</c:v>
                </c:pt>
                <c:pt idx="135">
                  <c:v>8.485281374238568E-2</c:v>
                </c:pt>
                <c:pt idx="136">
                  <c:v>9.708203932499368E-2</c:v>
                </c:pt>
                <c:pt idx="137">
                  <c:v>0.10692078290260414</c:v>
                </c:pt>
                <c:pt idx="138">
                  <c:v>0.11412678195541842</c:v>
                </c:pt>
                <c:pt idx="139">
                  <c:v>0.11852260087141651</c:v>
                </c:pt>
                <c:pt idx="140">
                  <c:v>0.12</c:v>
                </c:pt>
                <c:pt idx="141">
                  <c:v>0.11852260087141654</c:v>
                </c:pt>
                <c:pt idx="142">
                  <c:v>0.11412678195541844</c:v>
                </c:pt>
                <c:pt idx="143">
                  <c:v>0.10692078290260416</c:v>
                </c:pt>
                <c:pt idx="144">
                  <c:v>9.7082039324993777E-2</c:v>
                </c:pt>
                <c:pt idx="145">
                  <c:v>8.4852813742385721E-2</c:v>
                </c:pt>
                <c:pt idx="146">
                  <c:v>7.0534230275096796E-2</c:v>
                </c:pt>
                <c:pt idx="147">
                  <c:v>5.4478859968745547E-2</c:v>
                </c:pt>
                <c:pt idx="148">
                  <c:v>3.7082039324993724E-2</c:v>
                </c:pt>
                <c:pt idx="149">
                  <c:v>1.8772135804827842E-2</c:v>
                </c:pt>
                <c:pt idx="150">
                  <c:v>3.67544536472586E-17</c:v>
                </c:pt>
                <c:pt idx="151">
                  <c:v>-1.8772135804827561E-2</c:v>
                </c:pt>
                <c:pt idx="152">
                  <c:v>-3.7082039324993654E-2</c:v>
                </c:pt>
                <c:pt idx="153">
                  <c:v>-5.4478859968745671E-2</c:v>
                </c:pt>
                <c:pt idx="154">
                  <c:v>-7.053423027509674E-2</c:v>
                </c:pt>
                <c:pt idx="155">
                  <c:v>-8.4852813742385749E-2</c:v>
                </c:pt>
                <c:pt idx="156">
                  <c:v>-9.7082039324993666E-2</c:v>
                </c:pt>
                <c:pt idx="157">
                  <c:v>-0.10692078290260408</c:v>
                </c:pt>
                <c:pt idx="158">
                  <c:v>-0.11412678195541841</c:v>
                </c:pt>
                <c:pt idx="159">
                  <c:v>-0.1185226008714165</c:v>
                </c:pt>
                <c:pt idx="160">
                  <c:v>-0.12</c:v>
                </c:pt>
                <c:pt idx="161">
                  <c:v>-0.11852260087141651</c:v>
                </c:pt>
                <c:pt idx="162">
                  <c:v>-0.11412678195541844</c:v>
                </c:pt>
                <c:pt idx="163">
                  <c:v>-0.10692078290260412</c:v>
                </c:pt>
                <c:pt idx="164">
                  <c:v>-9.7082039324993721E-2</c:v>
                </c:pt>
                <c:pt idx="165">
                  <c:v>-8.4852813742385819E-2</c:v>
                </c:pt>
                <c:pt idx="166">
                  <c:v>-7.053423027509681E-2</c:v>
                </c:pt>
                <c:pt idx="167">
                  <c:v>-5.4478859968745755E-2</c:v>
                </c:pt>
                <c:pt idx="168">
                  <c:v>-3.7082039324993737E-2</c:v>
                </c:pt>
                <c:pt idx="169">
                  <c:v>-1.8772135804827648E-2</c:v>
                </c:pt>
                <c:pt idx="170">
                  <c:v>-5.1456235106162037E-17</c:v>
                </c:pt>
                <c:pt idx="171">
                  <c:v>1.8772135804827755E-2</c:v>
                </c:pt>
                <c:pt idx="172">
                  <c:v>3.708203932499364E-2</c:v>
                </c:pt>
                <c:pt idx="173">
                  <c:v>5.447885996874547E-2</c:v>
                </c:pt>
                <c:pt idx="174">
                  <c:v>7.053423027509674E-2</c:v>
                </c:pt>
                <c:pt idx="175">
                  <c:v>8.4852813742385583E-2</c:v>
                </c:pt>
                <c:pt idx="176">
                  <c:v>9.7082039324993652E-2</c:v>
                </c:pt>
                <c:pt idx="177">
                  <c:v>0.10692078290260416</c:v>
                </c:pt>
                <c:pt idx="178">
                  <c:v>0.11412678195541841</c:v>
                </c:pt>
                <c:pt idx="179">
                  <c:v>0.11852260087141653</c:v>
                </c:pt>
                <c:pt idx="180">
                  <c:v>0.12</c:v>
                </c:pt>
                <c:pt idx="181">
                  <c:v>0.11852260087141656</c:v>
                </c:pt>
                <c:pt idx="182">
                  <c:v>0.11412678195541852</c:v>
                </c:pt>
                <c:pt idx="183">
                  <c:v>0.10692078290260412</c:v>
                </c:pt>
                <c:pt idx="184">
                  <c:v>9.7082039324993721E-2</c:v>
                </c:pt>
                <c:pt idx="185">
                  <c:v>8.4852813742385666E-2</c:v>
                </c:pt>
                <c:pt idx="186">
                  <c:v>7.0534230275096824E-2</c:v>
                </c:pt>
                <c:pt idx="187">
                  <c:v>5.4478859968745769E-2</c:v>
                </c:pt>
                <c:pt idx="188">
                  <c:v>3.7082039324993953E-2</c:v>
                </c:pt>
                <c:pt idx="189">
                  <c:v>1.8772135804827665E-2</c:v>
                </c:pt>
                <c:pt idx="190">
                  <c:v>6.6158016565065473E-17</c:v>
                </c:pt>
                <c:pt idx="191">
                  <c:v>-1.8772135804827533E-2</c:v>
                </c:pt>
                <c:pt idx="192">
                  <c:v>-3.7082039324993626E-2</c:v>
                </c:pt>
                <c:pt idx="193">
                  <c:v>-5.4478859968745456E-2</c:v>
                </c:pt>
                <c:pt idx="194">
                  <c:v>-7.0534230275096893E-2</c:v>
                </c:pt>
                <c:pt idx="195">
                  <c:v>-8.4852813742385735E-2</c:v>
                </c:pt>
                <c:pt idx="196">
                  <c:v>-9.7082039324993652E-2</c:v>
                </c:pt>
                <c:pt idx="197">
                  <c:v>-0.10692078290260407</c:v>
                </c:pt>
                <c:pt idx="198">
                  <c:v>-0.11412678195541834</c:v>
                </c:pt>
                <c:pt idx="199">
                  <c:v>-0.11852260087141653</c:v>
                </c:pt>
              </c:numCache>
            </c:numRef>
          </c:yVal>
          <c:smooth val="0"/>
          <c:extLst>
            <c:ext xmlns:c16="http://schemas.microsoft.com/office/drawing/2014/chart" uri="{C3380CC4-5D6E-409C-BE32-E72D297353CC}">
              <c16:uniqueId val="{00000000-9C45-4FFD-80AD-D0817DA03127}"/>
            </c:ext>
          </c:extLst>
        </c:ser>
        <c:dLbls>
          <c:showLegendKey val="0"/>
          <c:showVal val="0"/>
          <c:showCatName val="0"/>
          <c:showSerName val="0"/>
          <c:showPercent val="0"/>
          <c:showBubbleSize val="0"/>
        </c:dLbls>
        <c:axId val="475700415"/>
        <c:axId val="481217647"/>
      </c:scatterChart>
      <c:valAx>
        <c:axId val="47570041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1217647"/>
        <c:crosses val="max"/>
        <c:crossBetween val="midCat"/>
      </c:valAx>
      <c:valAx>
        <c:axId val="481217647"/>
        <c:scaling>
          <c:orientation val="minMax"/>
        </c:scaling>
        <c:delete val="0"/>
        <c:axPos val="r"/>
        <c:majorGridlines>
          <c:spPr>
            <a:ln w="9525" cap="flat" cmpd="sng" algn="ctr">
              <a:solidFill>
                <a:schemeClr val="tx1">
                  <a:lumMod val="15000"/>
                  <a:lumOff val="85000"/>
                </a:schemeClr>
              </a:solidFill>
              <a:round/>
            </a:ln>
            <a:effectLst/>
          </c:spPr>
        </c:majorGridlines>
        <c:numFmt formatCode="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75700415"/>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00206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Spectrum of plane waves |</a:t>
            </a:r>
          </a:p>
        </c:rich>
      </c:tx>
      <c:overlay val="0"/>
      <c:spPr>
        <a:noFill/>
        <a:ln>
          <a:noFill/>
        </a:ln>
        <a:effectLst/>
      </c:spPr>
    </c:title>
    <c:autoTitleDeleted val="0"/>
    <c:plotArea>
      <c:layout/>
      <c:scatterChart>
        <c:scatterStyle val="lineMarker"/>
        <c:varyColors val="0"/>
        <c:ser>
          <c:idx val="0"/>
          <c:order val="0"/>
          <c:spPr>
            <a:ln w="12700" cap="rnd">
              <a:solidFill>
                <a:schemeClr val="accent1"/>
              </a:solidFill>
              <a:round/>
            </a:ln>
            <a:effectLst/>
          </c:spPr>
          <c:marker>
            <c:symbol val="none"/>
          </c:marker>
          <c:xVal>
            <c:numRef>
              <c:f>Demonstrator!$G$21:$G$220</c:f>
              <c:numCache>
                <c:formatCode>0.0000</c:formatCode>
                <c:ptCount val="200"/>
                <c:pt idx="0">
                  <c:v>-2</c:v>
                </c:pt>
                <c:pt idx="1">
                  <c:v>-1.98</c:v>
                </c:pt>
                <c:pt idx="2">
                  <c:v>-1.96</c:v>
                </c:pt>
                <c:pt idx="3">
                  <c:v>-1.94</c:v>
                </c:pt>
                <c:pt idx="4">
                  <c:v>-1.92</c:v>
                </c:pt>
                <c:pt idx="5">
                  <c:v>-1.9</c:v>
                </c:pt>
                <c:pt idx="6">
                  <c:v>-1.88</c:v>
                </c:pt>
                <c:pt idx="7">
                  <c:v>-1.8599999999999999</c:v>
                </c:pt>
                <c:pt idx="8">
                  <c:v>-1.8399999999999999</c:v>
                </c:pt>
                <c:pt idx="9">
                  <c:v>-1.8199999999999998</c:v>
                </c:pt>
                <c:pt idx="10">
                  <c:v>-1.7999999999999998</c:v>
                </c:pt>
                <c:pt idx="11">
                  <c:v>-1.7799999999999998</c:v>
                </c:pt>
                <c:pt idx="12">
                  <c:v>-1.7599999999999998</c:v>
                </c:pt>
                <c:pt idx="13">
                  <c:v>-1.7399999999999998</c:v>
                </c:pt>
                <c:pt idx="14">
                  <c:v>-1.7199999999999998</c:v>
                </c:pt>
                <c:pt idx="15">
                  <c:v>-1.6999999999999997</c:v>
                </c:pt>
                <c:pt idx="16">
                  <c:v>-1.6799999999999997</c:v>
                </c:pt>
                <c:pt idx="17">
                  <c:v>-1.6599999999999997</c:v>
                </c:pt>
                <c:pt idx="18">
                  <c:v>-1.6399999999999997</c:v>
                </c:pt>
                <c:pt idx="19">
                  <c:v>-1.6199999999999997</c:v>
                </c:pt>
                <c:pt idx="20">
                  <c:v>-1.5999999999999996</c:v>
                </c:pt>
                <c:pt idx="21">
                  <c:v>-1.5799999999999996</c:v>
                </c:pt>
                <c:pt idx="22">
                  <c:v>-1.5599999999999996</c:v>
                </c:pt>
                <c:pt idx="23">
                  <c:v>-1.5399999999999996</c:v>
                </c:pt>
                <c:pt idx="24">
                  <c:v>-1.5199999999999996</c:v>
                </c:pt>
                <c:pt idx="25">
                  <c:v>-1.4999999999999996</c:v>
                </c:pt>
                <c:pt idx="26">
                  <c:v>-1.4799999999999995</c:v>
                </c:pt>
                <c:pt idx="27">
                  <c:v>-1.4599999999999995</c:v>
                </c:pt>
                <c:pt idx="28">
                  <c:v>-1.4399999999999995</c:v>
                </c:pt>
                <c:pt idx="29">
                  <c:v>-1.4199999999999995</c:v>
                </c:pt>
                <c:pt idx="30">
                  <c:v>-1.3999999999999995</c:v>
                </c:pt>
                <c:pt idx="31">
                  <c:v>-1.3799999999999994</c:v>
                </c:pt>
                <c:pt idx="32">
                  <c:v>-1.3599999999999994</c:v>
                </c:pt>
                <c:pt idx="33">
                  <c:v>-1.3399999999999994</c:v>
                </c:pt>
                <c:pt idx="34">
                  <c:v>-1.3199999999999994</c:v>
                </c:pt>
                <c:pt idx="35">
                  <c:v>-1.2999999999999994</c:v>
                </c:pt>
                <c:pt idx="36">
                  <c:v>-1.2799999999999994</c:v>
                </c:pt>
                <c:pt idx="37">
                  <c:v>-1.2599999999999993</c:v>
                </c:pt>
                <c:pt idx="38">
                  <c:v>-1.2399999999999993</c:v>
                </c:pt>
                <c:pt idx="39">
                  <c:v>-1.2199999999999993</c:v>
                </c:pt>
                <c:pt idx="40">
                  <c:v>-1.1999999999999993</c:v>
                </c:pt>
                <c:pt idx="41">
                  <c:v>-1.1799999999999993</c:v>
                </c:pt>
                <c:pt idx="42">
                  <c:v>-1.1599999999999993</c:v>
                </c:pt>
                <c:pt idx="43">
                  <c:v>-1.1399999999999992</c:v>
                </c:pt>
                <c:pt idx="44">
                  <c:v>-1.1199999999999992</c:v>
                </c:pt>
                <c:pt idx="45">
                  <c:v>-1.0999999999999992</c:v>
                </c:pt>
                <c:pt idx="46">
                  <c:v>-1.0799999999999992</c:v>
                </c:pt>
                <c:pt idx="47">
                  <c:v>-1.0599999999999992</c:v>
                </c:pt>
                <c:pt idx="48">
                  <c:v>-1.0399999999999991</c:v>
                </c:pt>
                <c:pt idx="49">
                  <c:v>-1.0199999999999991</c:v>
                </c:pt>
                <c:pt idx="50">
                  <c:v>-0.99999999999999911</c:v>
                </c:pt>
                <c:pt idx="51">
                  <c:v>-0.97999999999999909</c:v>
                </c:pt>
                <c:pt idx="52">
                  <c:v>-0.95999999999999908</c:v>
                </c:pt>
                <c:pt idx="53">
                  <c:v>-0.93999999999999906</c:v>
                </c:pt>
                <c:pt idx="54">
                  <c:v>-0.91999999999999904</c:v>
                </c:pt>
                <c:pt idx="55">
                  <c:v>-0.89999999999999902</c:v>
                </c:pt>
                <c:pt idx="56">
                  <c:v>-0.87999999999999901</c:v>
                </c:pt>
                <c:pt idx="57">
                  <c:v>-0.85999999999999899</c:v>
                </c:pt>
                <c:pt idx="58">
                  <c:v>-0.83999999999999897</c:v>
                </c:pt>
                <c:pt idx="59">
                  <c:v>-0.81999999999999895</c:v>
                </c:pt>
                <c:pt idx="60">
                  <c:v>-0.79999999999999893</c:v>
                </c:pt>
                <c:pt idx="61">
                  <c:v>-0.77999999999999892</c:v>
                </c:pt>
                <c:pt idx="62">
                  <c:v>-0.7599999999999989</c:v>
                </c:pt>
                <c:pt idx="63">
                  <c:v>-0.73999999999999888</c:v>
                </c:pt>
                <c:pt idx="64">
                  <c:v>-0.71999999999999886</c:v>
                </c:pt>
                <c:pt idx="65">
                  <c:v>-0.69999999999999885</c:v>
                </c:pt>
                <c:pt idx="66">
                  <c:v>-0.67999999999999883</c:v>
                </c:pt>
                <c:pt idx="67">
                  <c:v>-0.65999999999999881</c:v>
                </c:pt>
                <c:pt idx="68">
                  <c:v>-0.63999999999999879</c:v>
                </c:pt>
                <c:pt idx="69">
                  <c:v>-0.61999999999999877</c:v>
                </c:pt>
                <c:pt idx="70">
                  <c:v>-0.59999999999999876</c:v>
                </c:pt>
                <c:pt idx="71">
                  <c:v>-0.57999999999999874</c:v>
                </c:pt>
                <c:pt idx="72">
                  <c:v>-0.55999999999999872</c:v>
                </c:pt>
                <c:pt idx="73">
                  <c:v>-0.5399999999999987</c:v>
                </c:pt>
                <c:pt idx="74">
                  <c:v>-0.51999999999999869</c:v>
                </c:pt>
                <c:pt idx="75">
                  <c:v>-0.49999999999999867</c:v>
                </c:pt>
                <c:pt idx="76">
                  <c:v>-0.47999999999999865</c:v>
                </c:pt>
                <c:pt idx="77">
                  <c:v>-0.45999999999999863</c:v>
                </c:pt>
                <c:pt idx="78">
                  <c:v>-0.43999999999999861</c:v>
                </c:pt>
                <c:pt idx="79">
                  <c:v>-0.4199999999999986</c:v>
                </c:pt>
                <c:pt idx="80">
                  <c:v>-0.39999999999999858</c:v>
                </c:pt>
                <c:pt idx="81">
                  <c:v>-0.37999999999999856</c:v>
                </c:pt>
                <c:pt idx="82">
                  <c:v>-0.35999999999999854</c:v>
                </c:pt>
                <c:pt idx="83">
                  <c:v>-0.33999999999999853</c:v>
                </c:pt>
                <c:pt idx="84">
                  <c:v>-0.31999999999999851</c:v>
                </c:pt>
                <c:pt idx="85">
                  <c:v>-0.29999999999999849</c:v>
                </c:pt>
                <c:pt idx="86">
                  <c:v>-0.27999999999999847</c:v>
                </c:pt>
                <c:pt idx="87">
                  <c:v>-0.25999999999999845</c:v>
                </c:pt>
                <c:pt idx="88">
                  <c:v>-0.23999999999999846</c:v>
                </c:pt>
                <c:pt idx="89">
                  <c:v>-0.21999999999999847</c:v>
                </c:pt>
                <c:pt idx="90">
                  <c:v>-0.19999999999999848</c:v>
                </c:pt>
                <c:pt idx="91">
                  <c:v>-0.17999999999999849</c:v>
                </c:pt>
                <c:pt idx="92">
                  <c:v>-0.1599999999999985</c:v>
                </c:pt>
                <c:pt idx="93">
                  <c:v>-0.13999999999999851</c:v>
                </c:pt>
                <c:pt idx="94">
                  <c:v>-0.11999999999999851</c:v>
                </c:pt>
                <c:pt idx="95">
                  <c:v>-9.9999999999998507E-2</c:v>
                </c:pt>
                <c:pt idx="96">
                  <c:v>-7.9999999999998503E-2</c:v>
                </c:pt>
                <c:pt idx="97">
                  <c:v>-5.9999999999998499E-2</c:v>
                </c:pt>
                <c:pt idx="98">
                  <c:v>-3.9999999999998495E-2</c:v>
                </c:pt>
                <c:pt idx="99">
                  <c:v>-1.9999999999998495E-2</c:v>
                </c:pt>
                <c:pt idx="100">
                  <c:v>1.5057399771478686E-15</c:v>
                </c:pt>
                <c:pt idx="101">
                  <c:v>2.0000000000001506E-2</c:v>
                </c:pt>
                <c:pt idx="102">
                  <c:v>4.0000000000001507E-2</c:v>
                </c:pt>
                <c:pt idx="103">
                  <c:v>6.000000000000151E-2</c:v>
                </c:pt>
                <c:pt idx="104">
                  <c:v>8.0000000000001514E-2</c:v>
                </c:pt>
                <c:pt idx="105">
                  <c:v>0.10000000000000152</c:v>
                </c:pt>
                <c:pt idx="106">
                  <c:v>0.12000000000000152</c:v>
                </c:pt>
                <c:pt idx="107">
                  <c:v>0.14000000000000151</c:v>
                </c:pt>
                <c:pt idx="108">
                  <c:v>0.1600000000000015</c:v>
                </c:pt>
                <c:pt idx="109">
                  <c:v>0.18000000000000149</c:v>
                </c:pt>
                <c:pt idx="110">
                  <c:v>0.20000000000000148</c:v>
                </c:pt>
                <c:pt idx="111">
                  <c:v>0.22000000000000147</c:v>
                </c:pt>
                <c:pt idx="112">
                  <c:v>0.24000000000000146</c:v>
                </c:pt>
                <c:pt idx="113">
                  <c:v>0.26000000000000145</c:v>
                </c:pt>
                <c:pt idx="114">
                  <c:v>0.28000000000000147</c:v>
                </c:pt>
                <c:pt idx="115">
                  <c:v>0.30000000000000149</c:v>
                </c:pt>
                <c:pt idx="116">
                  <c:v>0.32000000000000151</c:v>
                </c:pt>
                <c:pt idx="117">
                  <c:v>0.34000000000000152</c:v>
                </c:pt>
                <c:pt idx="118">
                  <c:v>0.36000000000000154</c:v>
                </c:pt>
                <c:pt idx="119">
                  <c:v>0.38000000000000156</c:v>
                </c:pt>
                <c:pt idx="120">
                  <c:v>0.40000000000000158</c:v>
                </c:pt>
                <c:pt idx="121">
                  <c:v>0.42000000000000159</c:v>
                </c:pt>
                <c:pt idx="122">
                  <c:v>0.44000000000000161</c:v>
                </c:pt>
                <c:pt idx="123">
                  <c:v>0.46000000000000163</c:v>
                </c:pt>
                <c:pt idx="124">
                  <c:v>0.48000000000000165</c:v>
                </c:pt>
                <c:pt idx="125">
                  <c:v>0.50000000000000167</c:v>
                </c:pt>
                <c:pt idx="126">
                  <c:v>0.52000000000000168</c:v>
                </c:pt>
                <c:pt idx="127">
                  <c:v>0.5400000000000017</c:v>
                </c:pt>
                <c:pt idx="128">
                  <c:v>0.56000000000000172</c:v>
                </c:pt>
                <c:pt idx="129">
                  <c:v>0.58000000000000174</c:v>
                </c:pt>
                <c:pt idx="130">
                  <c:v>0.60000000000000175</c:v>
                </c:pt>
                <c:pt idx="131">
                  <c:v>0.62000000000000177</c:v>
                </c:pt>
                <c:pt idx="132">
                  <c:v>0.64000000000000179</c:v>
                </c:pt>
                <c:pt idx="133">
                  <c:v>0.66000000000000181</c:v>
                </c:pt>
                <c:pt idx="134">
                  <c:v>0.68000000000000183</c:v>
                </c:pt>
                <c:pt idx="135">
                  <c:v>0.70000000000000184</c:v>
                </c:pt>
                <c:pt idx="136">
                  <c:v>0.72000000000000186</c:v>
                </c:pt>
                <c:pt idx="137">
                  <c:v>0.74000000000000188</c:v>
                </c:pt>
                <c:pt idx="138">
                  <c:v>0.7600000000000019</c:v>
                </c:pt>
                <c:pt idx="139">
                  <c:v>0.78000000000000191</c:v>
                </c:pt>
                <c:pt idx="140">
                  <c:v>0.80000000000000193</c:v>
                </c:pt>
                <c:pt idx="141">
                  <c:v>0.82000000000000195</c:v>
                </c:pt>
                <c:pt idx="142">
                  <c:v>0.84000000000000197</c:v>
                </c:pt>
                <c:pt idx="143">
                  <c:v>0.86000000000000199</c:v>
                </c:pt>
                <c:pt idx="144">
                  <c:v>0.880000000000002</c:v>
                </c:pt>
                <c:pt idx="145">
                  <c:v>0.90000000000000202</c:v>
                </c:pt>
                <c:pt idx="146">
                  <c:v>0.92000000000000204</c:v>
                </c:pt>
                <c:pt idx="147">
                  <c:v>0.94000000000000206</c:v>
                </c:pt>
                <c:pt idx="148">
                  <c:v>0.96000000000000207</c:v>
                </c:pt>
                <c:pt idx="149">
                  <c:v>0.98000000000000209</c:v>
                </c:pt>
                <c:pt idx="150">
                  <c:v>1.000000000000002</c:v>
                </c:pt>
                <c:pt idx="151">
                  <c:v>1.020000000000002</c:v>
                </c:pt>
                <c:pt idx="152">
                  <c:v>1.040000000000002</c:v>
                </c:pt>
                <c:pt idx="153">
                  <c:v>1.0600000000000021</c:v>
                </c:pt>
                <c:pt idx="154">
                  <c:v>1.0800000000000021</c:v>
                </c:pt>
                <c:pt idx="155">
                  <c:v>1.1000000000000021</c:v>
                </c:pt>
                <c:pt idx="156">
                  <c:v>1.1200000000000021</c:v>
                </c:pt>
                <c:pt idx="157">
                  <c:v>1.1400000000000021</c:v>
                </c:pt>
                <c:pt idx="158">
                  <c:v>1.1600000000000021</c:v>
                </c:pt>
                <c:pt idx="159">
                  <c:v>1.1800000000000022</c:v>
                </c:pt>
                <c:pt idx="160">
                  <c:v>1.2000000000000022</c:v>
                </c:pt>
                <c:pt idx="161">
                  <c:v>1.2200000000000022</c:v>
                </c:pt>
                <c:pt idx="162">
                  <c:v>1.2400000000000022</c:v>
                </c:pt>
                <c:pt idx="163">
                  <c:v>1.2600000000000022</c:v>
                </c:pt>
                <c:pt idx="164">
                  <c:v>1.2800000000000022</c:v>
                </c:pt>
                <c:pt idx="165">
                  <c:v>1.3000000000000023</c:v>
                </c:pt>
                <c:pt idx="166">
                  <c:v>1.3200000000000023</c:v>
                </c:pt>
                <c:pt idx="167">
                  <c:v>1.3400000000000023</c:v>
                </c:pt>
                <c:pt idx="168">
                  <c:v>1.3600000000000023</c:v>
                </c:pt>
                <c:pt idx="169">
                  <c:v>1.3800000000000023</c:v>
                </c:pt>
                <c:pt idx="170">
                  <c:v>1.4000000000000024</c:v>
                </c:pt>
                <c:pt idx="171">
                  <c:v>1.4200000000000024</c:v>
                </c:pt>
                <c:pt idx="172">
                  <c:v>1.4400000000000024</c:v>
                </c:pt>
                <c:pt idx="173">
                  <c:v>1.4600000000000024</c:v>
                </c:pt>
                <c:pt idx="174">
                  <c:v>1.4800000000000024</c:v>
                </c:pt>
                <c:pt idx="175">
                  <c:v>1.5000000000000024</c:v>
                </c:pt>
                <c:pt idx="176">
                  <c:v>1.5200000000000025</c:v>
                </c:pt>
                <c:pt idx="177">
                  <c:v>1.5400000000000025</c:v>
                </c:pt>
                <c:pt idx="178">
                  <c:v>1.5600000000000025</c:v>
                </c:pt>
                <c:pt idx="179">
                  <c:v>1.5800000000000025</c:v>
                </c:pt>
                <c:pt idx="180">
                  <c:v>1.6000000000000025</c:v>
                </c:pt>
                <c:pt idx="181">
                  <c:v>1.6200000000000025</c:v>
                </c:pt>
                <c:pt idx="182">
                  <c:v>1.6400000000000026</c:v>
                </c:pt>
                <c:pt idx="183">
                  <c:v>1.6600000000000026</c:v>
                </c:pt>
                <c:pt idx="184">
                  <c:v>1.6800000000000026</c:v>
                </c:pt>
                <c:pt idx="185">
                  <c:v>1.7000000000000026</c:v>
                </c:pt>
                <c:pt idx="186">
                  <c:v>1.7200000000000026</c:v>
                </c:pt>
                <c:pt idx="187">
                  <c:v>1.7400000000000027</c:v>
                </c:pt>
                <c:pt idx="188">
                  <c:v>1.7600000000000027</c:v>
                </c:pt>
                <c:pt idx="189">
                  <c:v>1.7800000000000027</c:v>
                </c:pt>
                <c:pt idx="190">
                  <c:v>1.8000000000000027</c:v>
                </c:pt>
                <c:pt idx="191">
                  <c:v>1.8200000000000027</c:v>
                </c:pt>
                <c:pt idx="192">
                  <c:v>1.8400000000000027</c:v>
                </c:pt>
                <c:pt idx="193">
                  <c:v>1.8600000000000028</c:v>
                </c:pt>
                <c:pt idx="194">
                  <c:v>1.8800000000000028</c:v>
                </c:pt>
                <c:pt idx="195">
                  <c:v>1.9000000000000028</c:v>
                </c:pt>
                <c:pt idx="196">
                  <c:v>1.9200000000000028</c:v>
                </c:pt>
                <c:pt idx="197">
                  <c:v>1.9400000000000028</c:v>
                </c:pt>
                <c:pt idx="198">
                  <c:v>1.9600000000000029</c:v>
                </c:pt>
                <c:pt idx="199">
                  <c:v>1.9800000000000029</c:v>
                </c:pt>
              </c:numCache>
            </c:numRef>
          </c:xVal>
          <c:yVal>
            <c:numRef>
              <c:f>Demonstrator!$J$21:$J$220</c:f>
              <c:numCache>
                <c:formatCode>0.0000</c:formatCode>
                <c:ptCount val="200"/>
                <c:pt idx="0">
                  <c:v>2.1259294815496146E-15</c:v>
                </c:pt>
                <c:pt idx="1">
                  <c:v>2.4275318588927011E-15</c:v>
                </c:pt>
                <c:pt idx="2">
                  <c:v>5.3470069643219696E-16</c:v>
                </c:pt>
                <c:pt idx="3">
                  <c:v>2.8614585123637936E-16</c:v>
                </c:pt>
                <c:pt idx="4">
                  <c:v>6.6934828635385002E-16</c:v>
                </c:pt>
                <c:pt idx="5">
                  <c:v>1.4868100984507796E-14</c:v>
                </c:pt>
                <c:pt idx="6">
                  <c:v>2.1109634652251218E-16</c:v>
                </c:pt>
                <c:pt idx="7">
                  <c:v>1.0768686391119946E-15</c:v>
                </c:pt>
                <c:pt idx="8">
                  <c:v>3.7814525259609431E-16</c:v>
                </c:pt>
                <c:pt idx="9">
                  <c:v>3.6823321358575323E-16</c:v>
                </c:pt>
                <c:pt idx="10">
                  <c:v>1.8746273136713199E-13</c:v>
                </c:pt>
                <c:pt idx="11">
                  <c:v>4.0703341083499227E-16</c:v>
                </c:pt>
                <c:pt idx="12">
                  <c:v>1.0222951606039556E-15</c:v>
                </c:pt>
                <c:pt idx="13">
                  <c:v>9.9589904449877755E-16</c:v>
                </c:pt>
                <c:pt idx="14">
                  <c:v>7.6184662833321637E-17</c:v>
                </c:pt>
                <c:pt idx="15">
                  <c:v>2.2523444677567112E-12</c:v>
                </c:pt>
                <c:pt idx="16">
                  <c:v>2.9244925537617136E-16</c:v>
                </c:pt>
                <c:pt idx="17">
                  <c:v>1.0539532639260545E-15</c:v>
                </c:pt>
                <c:pt idx="18">
                  <c:v>2.7012793133510655E-16</c:v>
                </c:pt>
                <c:pt idx="19">
                  <c:v>8.9066177164799949E-16</c:v>
                </c:pt>
                <c:pt idx="20">
                  <c:v>2.5465765344225249E-11</c:v>
                </c:pt>
                <c:pt idx="21">
                  <c:v>1.1832376963350695E-15</c:v>
                </c:pt>
                <c:pt idx="22">
                  <c:v>2.7264560077163278E-16</c:v>
                </c:pt>
                <c:pt idx="23">
                  <c:v>1.5397622900270341E-16</c:v>
                </c:pt>
                <c:pt idx="24">
                  <c:v>4.4803809811167409E-16</c:v>
                </c:pt>
                <c:pt idx="25">
                  <c:v>2.7070154465240874E-10</c:v>
                </c:pt>
                <c:pt idx="26">
                  <c:v>1.0200719411784062E-15</c:v>
                </c:pt>
                <c:pt idx="27">
                  <c:v>1.6623388663342595E-16</c:v>
                </c:pt>
                <c:pt idx="28">
                  <c:v>3.4869824638557935E-16</c:v>
                </c:pt>
                <c:pt idx="29">
                  <c:v>1.0568423837798564E-15</c:v>
                </c:pt>
                <c:pt idx="30">
                  <c:v>2.6947334910710247E-9</c:v>
                </c:pt>
                <c:pt idx="31">
                  <c:v>7.334026942393926E-16</c:v>
                </c:pt>
                <c:pt idx="32">
                  <c:v>5.3679136587226238E-16</c:v>
                </c:pt>
                <c:pt idx="33">
                  <c:v>3.4799493782345758E-16</c:v>
                </c:pt>
                <c:pt idx="34">
                  <c:v>5.1475006690106241E-16</c:v>
                </c:pt>
                <c:pt idx="35">
                  <c:v>2.500261663464233E-8</c:v>
                </c:pt>
                <c:pt idx="36">
                  <c:v>1.1845330563927424E-15</c:v>
                </c:pt>
                <c:pt idx="37">
                  <c:v>1.4581841132098819E-15</c:v>
                </c:pt>
                <c:pt idx="38">
                  <c:v>1.094898807861585E-15</c:v>
                </c:pt>
                <c:pt idx="39">
                  <c:v>1.0431807669049636E-15</c:v>
                </c:pt>
                <c:pt idx="40">
                  <c:v>2.1504981597392227E-7</c:v>
                </c:pt>
                <c:pt idx="41">
                  <c:v>5.2660309540652029E-16</c:v>
                </c:pt>
                <c:pt idx="42">
                  <c:v>1.1357567896645207E-15</c:v>
                </c:pt>
                <c:pt idx="43">
                  <c:v>1.2396328895470888E-15</c:v>
                </c:pt>
                <c:pt idx="44">
                  <c:v>8.8692748891206236E-16</c:v>
                </c:pt>
                <c:pt idx="45">
                  <c:v>1.7037736278452919E-6</c:v>
                </c:pt>
                <c:pt idx="46">
                  <c:v>7.4574145984285812E-16</c:v>
                </c:pt>
                <c:pt idx="47">
                  <c:v>5.9823455002489313E-16</c:v>
                </c:pt>
                <c:pt idx="48">
                  <c:v>9.5528632967329174E-16</c:v>
                </c:pt>
                <c:pt idx="49">
                  <c:v>2.1051590007942204E-16</c:v>
                </c:pt>
                <c:pt idx="50">
                  <c:v>1.2340133043328318E-5</c:v>
                </c:pt>
                <c:pt idx="51">
                  <c:v>6.2100592831113513E-16</c:v>
                </c:pt>
                <c:pt idx="52">
                  <c:v>9.5631513594439767E-16</c:v>
                </c:pt>
                <c:pt idx="53">
                  <c:v>1.0172413116072223E-15</c:v>
                </c:pt>
                <c:pt idx="54">
                  <c:v>1.4984470125697405E-15</c:v>
                </c:pt>
                <c:pt idx="55">
                  <c:v>8.0964393292475375E-5</c:v>
                </c:pt>
                <c:pt idx="56">
                  <c:v>8.0150968025166767E-16</c:v>
                </c:pt>
                <c:pt idx="57">
                  <c:v>1.1306691172039741E-15</c:v>
                </c:pt>
                <c:pt idx="58">
                  <c:v>1.2047919224831748E-15</c:v>
                </c:pt>
                <c:pt idx="59">
                  <c:v>1.3039463749853273E-15</c:v>
                </c:pt>
                <c:pt idx="60">
                  <c:v>4.7581183097587467E-4</c:v>
                </c:pt>
                <c:pt idx="61">
                  <c:v>1.4102059580806464E-15</c:v>
                </c:pt>
                <c:pt idx="62">
                  <c:v>1.1560230418105508E-15</c:v>
                </c:pt>
                <c:pt idx="63">
                  <c:v>1.811871800131769E-15</c:v>
                </c:pt>
                <c:pt idx="64">
                  <c:v>1.5459719144084415E-15</c:v>
                </c:pt>
                <c:pt idx="65">
                  <c:v>2.4690562087197354E-3</c:v>
                </c:pt>
                <c:pt idx="66">
                  <c:v>2.0399837755580534E-15</c:v>
                </c:pt>
                <c:pt idx="67">
                  <c:v>1.9472882184169041E-15</c:v>
                </c:pt>
                <c:pt idx="68">
                  <c:v>2.2457458426299134E-15</c:v>
                </c:pt>
                <c:pt idx="69">
                  <c:v>2.51220145388895E-15</c:v>
                </c:pt>
                <c:pt idx="70">
                  <c:v>1.1102559735574211E-2</c:v>
                </c:pt>
                <c:pt idx="71">
                  <c:v>1.8033509936252413E-15</c:v>
                </c:pt>
                <c:pt idx="72">
                  <c:v>2.2193168084028459E-15</c:v>
                </c:pt>
                <c:pt idx="73">
                  <c:v>2.6792940336879266E-15</c:v>
                </c:pt>
                <c:pt idx="74">
                  <c:v>3.9626019442614895E-15</c:v>
                </c:pt>
                <c:pt idx="75">
                  <c:v>4.2157444570133963E-2</c:v>
                </c:pt>
                <c:pt idx="76">
                  <c:v>2.8112233083828913E-15</c:v>
                </c:pt>
                <c:pt idx="77">
                  <c:v>1.6793221334521863E-15</c:v>
                </c:pt>
                <c:pt idx="78">
                  <c:v>1.3420959472370038E-15</c:v>
                </c:pt>
                <c:pt idx="79">
                  <c:v>4.7088947169298999E-15</c:v>
                </c:pt>
                <c:pt idx="80">
                  <c:v>0.13010656063475556</c:v>
                </c:pt>
                <c:pt idx="81">
                  <c:v>1.5312816232015391E-14</c:v>
                </c:pt>
                <c:pt idx="82">
                  <c:v>1.1830270511713312E-14</c:v>
                </c:pt>
                <c:pt idx="83">
                  <c:v>1.2861364087003801E-14</c:v>
                </c:pt>
                <c:pt idx="84">
                  <c:v>2.1864523382079492E-14</c:v>
                </c:pt>
                <c:pt idx="85">
                  <c:v>0.30648290911310916</c:v>
                </c:pt>
                <c:pt idx="86">
                  <c:v>3.0873909499755483E-14</c:v>
                </c:pt>
                <c:pt idx="87">
                  <c:v>2.3585012092503508E-14</c:v>
                </c:pt>
                <c:pt idx="88">
                  <c:v>2.6327586357597586E-14</c:v>
                </c:pt>
                <c:pt idx="89">
                  <c:v>4.2977311518846668E-14</c:v>
                </c:pt>
                <c:pt idx="90">
                  <c:v>0.48584417991453765</c:v>
                </c:pt>
                <c:pt idx="91">
                  <c:v>3.440787668088199E-14</c:v>
                </c:pt>
                <c:pt idx="92">
                  <c:v>1.929785101290004E-14</c:v>
                </c:pt>
                <c:pt idx="93">
                  <c:v>1.9154381186552253E-14</c:v>
                </c:pt>
                <c:pt idx="94">
                  <c:v>3.0712365258511523E-14</c:v>
                </c:pt>
                <c:pt idx="95">
                  <c:v>0.34446384520109224</c:v>
                </c:pt>
                <c:pt idx="96">
                  <c:v>2.0951640804494692E-14</c:v>
                </c:pt>
                <c:pt idx="97">
                  <c:v>8.8823282863831718E-15</c:v>
                </c:pt>
                <c:pt idx="98">
                  <c:v>8.7109196769467644E-15</c:v>
                </c:pt>
                <c:pt idx="99">
                  <c:v>1.8329508832520932E-14</c:v>
                </c:pt>
                <c:pt idx="100">
                  <c:v>0.25508334003818017</c:v>
                </c:pt>
                <c:pt idx="101">
                  <c:v>1.8939935786187315E-14</c:v>
                </c:pt>
                <c:pt idx="102">
                  <c:v>1.00945514390095E-14</c:v>
                </c:pt>
                <c:pt idx="103">
                  <c:v>1.1164714019200996E-14</c:v>
                </c:pt>
                <c:pt idx="104">
                  <c:v>2.3544299202260603E-14</c:v>
                </c:pt>
                <c:pt idx="105">
                  <c:v>0.34446384520109963</c:v>
                </c:pt>
                <c:pt idx="106">
                  <c:v>2.8925049782976581E-14</c:v>
                </c:pt>
                <c:pt idx="107">
                  <c:v>1.7186268304927008E-14</c:v>
                </c:pt>
                <c:pt idx="108">
                  <c:v>1.7733634266931187E-14</c:v>
                </c:pt>
                <c:pt idx="109">
                  <c:v>3.3166893471923134E-14</c:v>
                </c:pt>
                <c:pt idx="110">
                  <c:v>0.48584417991454631</c:v>
                </c:pt>
                <c:pt idx="111">
                  <c:v>4.0984768871771321E-14</c:v>
                </c:pt>
                <c:pt idx="112">
                  <c:v>2.4137126252418569E-14</c:v>
                </c:pt>
                <c:pt idx="113">
                  <c:v>2.0785741116418709E-14</c:v>
                </c:pt>
                <c:pt idx="114">
                  <c:v>2.7983636817630233E-14</c:v>
                </c:pt>
                <c:pt idx="115">
                  <c:v>0.30648290911310377</c:v>
                </c:pt>
                <c:pt idx="116">
                  <c:v>2.436056710592666E-14</c:v>
                </c:pt>
                <c:pt idx="117">
                  <c:v>1.5065566276050554E-14</c:v>
                </c:pt>
                <c:pt idx="118">
                  <c:v>1.3808301243597718E-14</c:v>
                </c:pt>
                <c:pt idx="119">
                  <c:v>1.7115469058736941E-14</c:v>
                </c:pt>
                <c:pt idx="120">
                  <c:v>0.13010656063474468</c:v>
                </c:pt>
                <c:pt idx="121">
                  <c:v>6.5020096172670468E-15</c:v>
                </c:pt>
                <c:pt idx="122">
                  <c:v>3.6079447787497761E-15</c:v>
                </c:pt>
                <c:pt idx="123">
                  <c:v>4.0042356979128907E-15</c:v>
                </c:pt>
                <c:pt idx="124">
                  <c:v>6.0654428967313758E-15</c:v>
                </c:pt>
                <c:pt idx="125">
                  <c:v>4.215744457013261E-2</c:v>
                </c:pt>
                <c:pt idx="126">
                  <c:v>2.3037464921867558E-15</c:v>
                </c:pt>
                <c:pt idx="127">
                  <c:v>1.8087460119537047E-15</c:v>
                </c:pt>
                <c:pt idx="128">
                  <c:v>2.2970033583987499E-15</c:v>
                </c:pt>
                <c:pt idx="129">
                  <c:v>2.0597063332361721E-15</c:v>
                </c:pt>
                <c:pt idx="130">
                  <c:v>1.1102559735578542E-2</c:v>
                </c:pt>
                <c:pt idx="131">
                  <c:v>3.6285933834416536E-15</c:v>
                </c:pt>
                <c:pt idx="132">
                  <c:v>3.4795764280366742E-15</c:v>
                </c:pt>
                <c:pt idx="133">
                  <c:v>3.0482580261255052E-15</c:v>
                </c:pt>
                <c:pt idx="134">
                  <c:v>2.786417697521898E-15</c:v>
                </c:pt>
                <c:pt idx="135">
                  <c:v>2.4690562087199513E-3</c:v>
                </c:pt>
                <c:pt idx="136">
                  <c:v>2.9675036254203638E-15</c:v>
                </c:pt>
                <c:pt idx="137">
                  <c:v>2.395958191151458E-15</c:v>
                </c:pt>
                <c:pt idx="138">
                  <c:v>2.6892116422315284E-15</c:v>
                </c:pt>
                <c:pt idx="139">
                  <c:v>3.1716954653140395E-15</c:v>
                </c:pt>
                <c:pt idx="140">
                  <c:v>4.758118309723521E-4</c:v>
                </c:pt>
                <c:pt idx="141">
                  <c:v>2.674492867097735E-15</c:v>
                </c:pt>
                <c:pt idx="142">
                  <c:v>2.7135196988946962E-15</c:v>
                </c:pt>
                <c:pt idx="143">
                  <c:v>2.5538063418616453E-15</c:v>
                </c:pt>
                <c:pt idx="144">
                  <c:v>2.5373652991889209E-15</c:v>
                </c:pt>
                <c:pt idx="145">
                  <c:v>8.0964393291908609E-5</c:v>
                </c:pt>
                <c:pt idx="146">
                  <c:v>2.0110417923043239E-15</c:v>
                </c:pt>
                <c:pt idx="147">
                  <c:v>2.3741504301211592E-15</c:v>
                </c:pt>
                <c:pt idx="148">
                  <c:v>2.4016605039678812E-15</c:v>
                </c:pt>
                <c:pt idx="149">
                  <c:v>3.011188232623879E-15</c:v>
                </c:pt>
                <c:pt idx="150">
                  <c:v>1.2340133045643569E-5</c:v>
                </c:pt>
                <c:pt idx="151">
                  <c:v>2.2159555582218107E-15</c:v>
                </c:pt>
                <c:pt idx="152">
                  <c:v>2.3399121407823905E-15</c:v>
                </c:pt>
                <c:pt idx="153">
                  <c:v>2.9534377291377487E-15</c:v>
                </c:pt>
                <c:pt idx="154">
                  <c:v>2.4249683427677772E-15</c:v>
                </c:pt>
                <c:pt idx="155">
                  <c:v>1.7037736277212418E-6</c:v>
                </c:pt>
                <c:pt idx="156">
                  <c:v>1.6664806285380221E-15</c:v>
                </c:pt>
                <c:pt idx="157">
                  <c:v>2.2167887406178529E-15</c:v>
                </c:pt>
                <c:pt idx="158">
                  <c:v>2.715338807580147E-15</c:v>
                </c:pt>
                <c:pt idx="159">
                  <c:v>2.1003760527631537E-15</c:v>
                </c:pt>
                <c:pt idx="160">
                  <c:v>2.1504981411540892E-7</c:v>
                </c:pt>
                <c:pt idx="161">
                  <c:v>2.4201585538597348E-15</c:v>
                </c:pt>
                <c:pt idx="162">
                  <c:v>2.8944163060896611E-15</c:v>
                </c:pt>
                <c:pt idx="163">
                  <c:v>2.7167523433575196E-15</c:v>
                </c:pt>
                <c:pt idx="164">
                  <c:v>2.2897649096453422E-15</c:v>
                </c:pt>
                <c:pt idx="165">
                  <c:v>2.500261515991922E-8</c:v>
                </c:pt>
                <c:pt idx="166">
                  <c:v>2.7686207197621851E-15</c:v>
                </c:pt>
                <c:pt idx="167">
                  <c:v>2.3902737691366578E-15</c:v>
                </c:pt>
                <c:pt idx="168">
                  <c:v>2.4518688976993628E-15</c:v>
                </c:pt>
                <c:pt idx="169">
                  <c:v>1.7669045324886064E-15</c:v>
                </c:pt>
                <c:pt idx="170">
                  <c:v>2.6947347055170243E-9</c:v>
                </c:pt>
                <c:pt idx="171">
                  <c:v>1.8637414672640646E-15</c:v>
                </c:pt>
                <c:pt idx="172">
                  <c:v>1.7525781864162969E-15</c:v>
                </c:pt>
                <c:pt idx="173">
                  <c:v>2.6657826958706713E-15</c:v>
                </c:pt>
                <c:pt idx="174">
                  <c:v>2.6252801494985889E-15</c:v>
                </c:pt>
                <c:pt idx="175">
                  <c:v>2.7070306621529444E-10</c:v>
                </c:pt>
                <c:pt idx="176">
                  <c:v>1.5885433849826663E-15</c:v>
                </c:pt>
                <c:pt idx="177">
                  <c:v>1.9675398002202749E-15</c:v>
                </c:pt>
                <c:pt idx="178">
                  <c:v>1.982375300252496E-15</c:v>
                </c:pt>
                <c:pt idx="179">
                  <c:v>1.5375748137785043E-15</c:v>
                </c:pt>
                <c:pt idx="180">
                  <c:v>2.5464422630600767E-11</c:v>
                </c:pt>
                <c:pt idx="181">
                  <c:v>2.088573246339299E-15</c:v>
                </c:pt>
                <c:pt idx="182">
                  <c:v>2.2710611861490765E-15</c:v>
                </c:pt>
                <c:pt idx="183">
                  <c:v>2.3271985751864231E-15</c:v>
                </c:pt>
                <c:pt idx="184">
                  <c:v>2.115211340218169E-15</c:v>
                </c:pt>
                <c:pt idx="185">
                  <c:v>2.2508916965676416E-12</c:v>
                </c:pt>
                <c:pt idx="186">
                  <c:v>2.1072913249202498E-15</c:v>
                </c:pt>
                <c:pt idx="187">
                  <c:v>3.1150700944006301E-15</c:v>
                </c:pt>
                <c:pt idx="188">
                  <c:v>2.885533669541271E-15</c:v>
                </c:pt>
                <c:pt idx="189">
                  <c:v>2.2790561416440156E-15</c:v>
                </c:pt>
                <c:pt idx="190">
                  <c:v>1.8878794724204322E-13</c:v>
                </c:pt>
                <c:pt idx="191">
                  <c:v>2.5103159867641632E-15</c:v>
                </c:pt>
                <c:pt idx="192">
                  <c:v>2.6987024968940588E-15</c:v>
                </c:pt>
                <c:pt idx="193">
                  <c:v>1.63702868551346E-15</c:v>
                </c:pt>
                <c:pt idx="194">
                  <c:v>2.8643213444082933E-15</c:v>
                </c:pt>
                <c:pt idx="195">
                  <c:v>1.7665918661915009E-14</c:v>
                </c:pt>
                <c:pt idx="196">
                  <c:v>3.3008773439758229E-15</c:v>
                </c:pt>
                <c:pt idx="197">
                  <c:v>3.1113799450112402E-15</c:v>
                </c:pt>
                <c:pt idx="198">
                  <c:v>2.1629056803181605E-15</c:v>
                </c:pt>
                <c:pt idx="199">
                  <c:v>3.744347606968218E-15</c:v>
                </c:pt>
              </c:numCache>
            </c:numRef>
          </c:yVal>
          <c:smooth val="0"/>
          <c:extLst>
            <c:ext xmlns:c16="http://schemas.microsoft.com/office/drawing/2014/chart" uri="{C3380CC4-5D6E-409C-BE32-E72D297353CC}">
              <c16:uniqueId val="{00000001-693E-4C58-BA47-FF76817A7C96}"/>
            </c:ext>
          </c:extLst>
        </c:ser>
        <c:dLbls>
          <c:showLegendKey val="0"/>
          <c:showVal val="0"/>
          <c:showCatName val="0"/>
          <c:showSerName val="0"/>
          <c:showPercent val="0"/>
          <c:showBubbleSize val="0"/>
        </c:dLbls>
        <c:axId val="795636111"/>
        <c:axId val="706477039"/>
      </c:scatterChart>
      <c:valAx>
        <c:axId val="795636111"/>
        <c:scaling>
          <c:orientation val="minMax"/>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6477039"/>
        <c:crosses val="max"/>
        <c:crossBetween val="midCat"/>
      </c:valAx>
      <c:valAx>
        <c:axId val="706477039"/>
        <c:scaling>
          <c:orientation val="minMax"/>
        </c:scaling>
        <c:delete val="0"/>
        <c:axPos val="r"/>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5636111"/>
        <c:crosses val="max"/>
        <c:crossBetween val="midCat"/>
      </c:valAx>
    </c:plotArea>
    <c:plotVisOnly val="1"/>
    <c:dispBlanksAs val="gap"/>
    <c:showDLblsOverMax val="0"/>
    <c:extLst/>
  </c:chart>
  <c:spPr>
    <a:ln w="12700">
      <a:solidFill>
        <a:srgbClr val="002060"/>
      </a:solid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Measured height </a:t>
            </a:r>
            <a:r>
              <a:rPr lang="en-US" sz="1400" b="0" i="0" u="none" strike="noStrike" baseline="0">
                <a:solidFill>
                  <a:sysClr val="windowText" lastClr="000000"/>
                </a:solidFill>
                <a:effectLst/>
              </a:rPr>
              <a:t>/ µm</a:t>
            </a:r>
            <a:endParaRPr lang="en-US">
              <a:solidFill>
                <a:sysClr val="windowText" lastClr="000000"/>
              </a:solidFill>
            </a:endParaRPr>
          </a:p>
        </c:rich>
      </c:tx>
      <c:overlay val="0"/>
      <c:spPr>
        <a:noFill/>
        <a:ln>
          <a:noFill/>
        </a:ln>
        <a:effectLst/>
      </c:spPr>
    </c:title>
    <c:autoTitleDeleted val="0"/>
    <c:plotArea>
      <c:layout/>
      <c:scatterChart>
        <c:scatterStyle val="lineMarker"/>
        <c:varyColors val="0"/>
        <c:ser>
          <c:idx val="0"/>
          <c:order val="0"/>
          <c:spPr>
            <a:ln w="12700">
              <a:solidFill>
                <a:srgbClr val="7030A0"/>
              </a:solidFill>
            </a:ln>
          </c:spPr>
          <c:marker>
            <c:symbol val="none"/>
          </c:marker>
          <c:xVal>
            <c:numRef>
              <c:f>Demonstrator!$B$21:$B$220</c:f>
              <c:numCache>
                <c:formatCode>0.000</c:formatCode>
                <c:ptCount val="200"/>
                <c:pt idx="0">
                  <c:v>-25</c:v>
                </c:pt>
                <c:pt idx="1">
                  <c:v>-24.75</c:v>
                </c:pt>
                <c:pt idx="2">
                  <c:v>-24.5</c:v>
                </c:pt>
                <c:pt idx="3">
                  <c:v>-24.25</c:v>
                </c:pt>
                <c:pt idx="4">
                  <c:v>-24</c:v>
                </c:pt>
                <c:pt idx="5">
                  <c:v>-23.75</c:v>
                </c:pt>
                <c:pt idx="6">
                  <c:v>-23.5</c:v>
                </c:pt>
                <c:pt idx="7">
                  <c:v>-23.25</c:v>
                </c:pt>
                <c:pt idx="8">
                  <c:v>-23</c:v>
                </c:pt>
                <c:pt idx="9">
                  <c:v>-22.75</c:v>
                </c:pt>
                <c:pt idx="10">
                  <c:v>-22.5</c:v>
                </c:pt>
                <c:pt idx="11">
                  <c:v>-22.25</c:v>
                </c:pt>
                <c:pt idx="12">
                  <c:v>-22</c:v>
                </c:pt>
                <c:pt idx="13">
                  <c:v>-21.75</c:v>
                </c:pt>
                <c:pt idx="14">
                  <c:v>-21.5</c:v>
                </c:pt>
                <c:pt idx="15">
                  <c:v>-21.25</c:v>
                </c:pt>
                <c:pt idx="16">
                  <c:v>-21</c:v>
                </c:pt>
                <c:pt idx="17">
                  <c:v>-20.75</c:v>
                </c:pt>
                <c:pt idx="18">
                  <c:v>-20.5</c:v>
                </c:pt>
                <c:pt idx="19">
                  <c:v>-20.25</c:v>
                </c:pt>
                <c:pt idx="20">
                  <c:v>-20</c:v>
                </c:pt>
                <c:pt idx="21">
                  <c:v>-19.75</c:v>
                </c:pt>
                <c:pt idx="22">
                  <c:v>-19.5</c:v>
                </c:pt>
                <c:pt idx="23">
                  <c:v>-19.25</c:v>
                </c:pt>
                <c:pt idx="24">
                  <c:v>-19</c:v>
                </c:pt>
                <c:pt idx="25">
                  <c:v>-18.75</c:v>
                </c:pt>
                <c:pt idx="26">
                  <c:v>-18.5</c:v>
                </c:pt>
                <c:pt idx="27">
                  <c:v>-18.25</c:v>
                </c:pt>
                <c:pt idx="28">
                  <c:v>-18</c:v>
                </c:pt>
                <c:pt idx="29">
                  <c:v>-17.75</c:v>
                </c:pt>
                <c:pt idx="30">
                  <c:v>-17.5</c:v>
                </c:pt>
                <c:pt idx="31">
                  <c:v>-17.25</c:v>
                </c:pt>
                <c:pt idx="32">
                  <c:v>-17</c:v>
                </c:pt>
                <c:pt idx="33">
                  <c:v>-16.75</c:v>
                </c:pt>
                <c:pt idx="34">
                  <c:v>-16.5</c:v>
                </c:pt>
                <c:pt idx="35">
                  <c:v>-16.25</c:v>
                </c:pt>
                <c:pt idx="36">
                  <c:v>-16</c:v>
                </c:pt>
                <c:pt idx="37">
                  <c:v>-15.75</c:v>
                </c:pt>
                <c:pt idx="38">
                  <c:v>-15.5</c:v>
                </c:pt>
                <c:pt idx="39">
                  <c:v>-15.25</c:v>
                </c:pt>
                <c:pt idx="40">
                  <c:v>-15</c:v>
                </c:pt>
                <c:pt idx="41">
                  <c:v>-14.75</c:v>
                </c:pt>
                <c:pt idx="42">
                  <c:v>-14.5</c:v>
                </c:pt>
                <c:pt idx="43">
                  <c:v>-14.25</c:v>
                </c:pt>
                <c:pt idx="44">
                  <c:v>-14</c:v>
                </c:pt>
                <c:pt idx="45">
                  <c:v>-13.75</c:v>
                </c:pt>
                <c:pt idx="46">
                  <c:v>-13.5</c:v>
                </c:pt>
                <c:pt idx="47">
                  <c:v>-13.25</c:v>
                </c:pt>
                <c:pt idx="48">
                  <c:v>-13</c:v>
                </c:pt>
                <c:pt idx="49">
                  <c:v>-12.75</c:v>
                </c:pt>
                <c:pt idx="50">
                  <c:v>-12.5</c:v>
                </c:pt>
                <c:pt idx="51">
                  <c:v>-12.25</c:v>
                </c:pt>
                <c:pt idx="52">
                  <c:v>-12</c:v>
                </c:pt>
                <c:pt idx="53">
                  <c:v>-11.75</c:v>
                </c:pt>
                <c:pt idx="54">
                  <c:v>-11.5</c:v>
                </c:pt>
                <c:pt idx="55">
                  <c:v>-11.25</c:v>
                </c:pt>
                <c:pt idx="56">
                  <c:v>-11</c:v>
                </c:pt>
                <c:pt idx="57">
                  <c:v>-10.75</c:v>
                </c:pt>
                <c:pt idx="58">
                  <c:v>-10.5</c:v>
                </c:pt>
                <c:pt idx="59">
                  <c:v>-10.25</c:v>
                </c:pt>
                <c:pt idx="60">
                  <c:v>-10</c:v>
                </c:pt>
                <c:pt idx="61">
                  <c:v>-9.75</c:v>
                </c:pt>
                <c:pt idx="62">
                  <c:v>-9.5</c:v>
                </c:pt>
                <c:pt idx="63">
                  <c:v>-9.25</c:v>
                </c:pt>
                <c:pt idx="64">
                  <c:v>-9</c:v>
                </c:pt>
                <c:pt idx="65">
                  <c:v>-8.75</c:v>
                </c:pt>
                <c:pt idx="66">
                  <c:v>-8.5</c:v>
                </c:pt>
                <c:pt idx="67">
                  <c:v>-8.25</c:v>
                </c:pt>
                <c:pt idx="68">
                  <c:v>-8</c:v>
                </c:pt>
                <c:pt idx="69">
                  <c:v>-7.75</c:v>
                </c:pt>
                <c:pt idx="70">
                  <c:v>-7.5</c:v>
                </c:pt>
                <c:pt idx="71">
                  <c:v>-7.25</c:v>
                </c:pt>
                <c:pt idx="72">
                  <c:v>-7</c:v>
                </c:pt>
                <c:pt idx="73">
                  <c:v>-6.75</c:v>
                </c:pt>
                <c:pt idx="74">
                  <c:v>-6.5</c:v>
                </c:pt>
                <c:pt idx="75">
                  <c:v>-6.25</c:v>
                </c:pt>
                <c:pt idx="76">
                  <c:v>-6</c:v>
                </c:pt>
                <c:pt idx="77">
                  <c:v>-5.75</c:v>
                </c:pt>
                <c:pt idx="78">
                  <c:v>-5.5</c:v>
                </c:pt>
                <c:pt idx="79">
                  <c:v>-5.25</c:v>
                </c:pt>
                <c:pt idx="80">
                  <c:v>-5</c:v>
                </c:pt>
                <c:pt idx="81">
                  <c:v>-4.75</c:v>
                </c:pt>
                <c:pt idx="82">
                  <c:v>-4.5</c:v>
                </c:pt>
                <c:pt idx="83">
                  <c:v>-4.25</c:v>
                </c:pt>
                <c:pt idx="84">
                  <c:v>-4</c:v>
                </c:pt>
                <c:pt idx="85">
                  <c:v>-3.75</c:v>
                </c:pt>
                <c:pt idx="86">
                  <c:v>-3.5</c:v>
                </c:pt>
                <c:pt idx="87">
                  <c:v>-3.25</c:v>
                </c:pt>
                <c:pt idx="88">
                  <c:v>-3</c:v>
                </c:pt>
                <c:pt idx="89">
                  <c:v>-2.75</c:v>
                </c:pt>
                <c:pt idx="90">
                  <c:v>-2.5</c:v>
                </c:pt>
                <c:pt idx="91">
                  <c:v>-2.25</c:v>
                </c:pt>
                <c:pt idx="92">
                  <c:v>-2</c:v>
                </c:pt>
                <c:pt idx="93">
                  <c:v>-1.75</c:v>
                </c:pt>
                <c:pt idx="94">
                  <c:v>-1.5</c:v>
                </c:pt>
                <c:pt idx="95">
                  <c:v>-1.25</c:v>
                </c:pt>
                <c:pt idx="96">
                  <c:v>-1</c:v>
                </c:pt>
                <c:pt idx="97">
                  <c:v>-0.75</c:v>
                </c:pt>
                <c:pt idx="98">
                  <c:v>-0.5</c:v>
                </c:pt>
                <c:pt idx="99">
                  <c:v>-0.25</c:v>
                </c:pt>
                <c:pt idx="100">
                  <c:v>0</c:v>
                </c:pt>
                <c:pt idx="101">
                  <c:v>0.25</c:v>
                </c:pt>
                <c:pt idx="102">
                  <c:v>0.5</c:v>
                </c:pt>
                <c:pt idx="103">
                  <c:v>0.75</c:v>
                </c:pt>
                <c:pt idx="104">
                  <c:v>1</c:v>
                </c:pt>
                <c:pt idx="105">
                  <c:v>1.25</c:v>
                </c:pt>
                <c:pt idx="106">
                  <c:v>1.5</c:v>
                </c:pt>
                <c:pt idx="107">
                  <c:v>1.75</c:v>
                </c:pt>
                <c:pt idx="108">
                  <c:v>2</c:v>
                </c:pt>
                <c:pt idx="109">
                  <c:v>2.25</c:v>
                </c:pt>
                <c:pt idx="110">
                  <c:v>2.5</c:v>
                </c:pt>
                <c:pt idx="111">
                  <c:v>2.75</c:v>
                </c:pt>
                <c:pt idx="112">
                  <c:v>3</c:v>
                </c:pt>
                <c:pt idx="113">
                  <c:v>3.25</c:v>
                </c:pt>
                <c:pt idx="114">
                  <c:v>3.5</c:v>
                </c:pt>
                <c:pt idx="115">
                  <c:v>3.75</c:v>
                </c:pt>
                <c:pt idx="116">
                  <c:v>4</c:v>
                </c:pt>
                <c:pt idx="117">
                  <c:v>4.25</c:v>
                </c:pt>
                <c:pt idx="118">
                  <c:v>4.5</c:v>
                </c:pt>
                <c:pt idx="119">
                  <c:v>4.75</c:v>
                </c:pt>
                <c:pt idx="120">
                  <c:v>5</c:v>
                </c:pt>
                <c:pt idx="121">
                  <c:v>5.25</c:v>
                </c:pt>
                <c:pt idx="122">
                  <c:v>5.5</c:v>
                </c:pt>
                <c:pt idx="123">
                  <c:v>5.75</c:v>
                </c:pt>
                <c:pt idx="124">
                  <c:v>6</c:v>
                </c:pt>
                <c:pt idx="125">
                  <c:v>6.25</c:v>
                </c:pt>
                <c:pt idx="126">
                  <c:v>6.5</c:v>
                </c:pt>
                <c:pt idx="127">
                  <c:v>6.75</c:v>
                </c:pt>
                <c:pt idx="128">
                  <c:v>7</c:v>
                </c:pt>
                <c:pt idx="129">
                  <c:v>7.25</c:v>
                </c:pt>
                <c:pt idx="130">
                  <c:v>7.5</c:v>
                </c:pt>
                <c:pt idx="131">
                  <c:v>7.75</c:v>
                </c:pt>
                <c:pt idx="132">
                  <c:v>8</c:v>
                </c:pt>
                <c:pt idx="133">
                  <c:v>8.25</c:v>
                </c:pt>
                <c:pt idx="134">
                  <c:v>8.5</c:v>
                </c:pt>
                <c:pt idx="135">
                  <c:v>8.75</c:v>
                </c:pt>
                <c:pt idx="136">
                  <c:v>9</c:v>
                </c:pt>
                <c:pt idx="137">
                  <c:v>9.25</c:v>
                </c:pt>
                <c:pt idx="138">
                  <c:v>9.5</c:v>
                </c:pt>
                <c:pt idx="139">
                  <c:v>9.75</c:v>
                </c:pt>
                <c:pt idx="140">
                  <c:v>10</c:v>
                </c:pt>
                <c:pt idx="141">
                  <c:v>10.25</c:v>
                </c:pt>
                <c:pt idx="142">
                  <c:v>10.5</c:v>
                </c:pt>
                <c:pt idx="143">
                  <c:v>10.75</c:v>
                </c:pt>
                <c:pt idx="144">
                  <c:v>11</c:v>
                </c:pt>
                <c:pt idx="145">
                  <c:v>11.25</c:v>
                </c:pt>
                <c:pt idx="146">
                  <c:v>11.5</c:v>
                </c:pt>
                <c:pt idx="147">
                  <c:v>11.75</c:v>
                </c:pt>
                <c:pt idx="148">
                  <c:v>12</c:v>
                </c:pt>
                <c:pt idx="149">
                  <c:v>12.25</c:v>
                </c:pt>
                <c:pt idx="150">
                  <c:v>12.5</c:v>
                </c:pt>
                <c:pt idx="151">
                  <c:v>12.75</c:v>
                </c:pt>
                <c:pt idx="152">
                  <c:v>13</c:v>
                </c:pt>
                <c:pt idx="153">
                  <c:v>13.25</c:v>
                </c:pt>
                <c:pt idx="154">
                  <c:v>13.5</c:v>
                </c:pt>
                <c:pt idx="155">
                  <c:v>13.75</c:v>
                </c:pt>
                <c:pt idx="156">
                  <c:v>14</c:v>
                </c:pt>
                <c:pt idx="157">
                  <c:v>14.25</c:v>
                </c:pt>
                <c:pt idx="158">
                  <c:v>14.5</c:v>
                </c:pt>
                <c:pt idx="159">
                  <c:v>14.75</c:v>
                </c:pt>
                <c:pt idx="160">
                  <c:v>15</c:v>
                </c:pt>
                <c:pt idx="161">
                  <c:v>15.25</c:v>
                </c:pt>
                <c:pt idx="162">
                  <c:v>15.5</c:v>
                </c:pt>
                <c:pt idx="163">
                  <c:v>15.75</c:v>
                </c:pt>
                <c:pt idx="164">
                  <c:v>16</c:v>
                </c:pt>
                <c:pt idx="165">
                  <c:v>16.25</c:v>
                </c:pt>
                <c:pt idx="166">
                  <c:v>16.5</c:v>
                </c:pt>
                <c:pt idx="167">
                  <c:v>16.75</c:v>
                </c:pt>
                <c:pt idx="168">
                  <c:v>17</c:v>
                </c:pt>
                <c:pt idx="169">
                  <c:v>17.25</c:v>
                </c:pt>
                <c:pt idx="170">
                  <c:v>17.5</c:v>
                </c:pt>
                <c:pt idx="171">
                  <c:v>17.75</c:v>
                </c:pt>
                <c:pt idx="172">
                  <c:v>18</c:v>
                </c:pt>
                <c:pt idx="173">
                  <c:v>18.25</c:v>
                </c:pt>
                <c:pt idx="174">
                  <c:v>18.5</c:v>
                </c:pt>
                <c:pt idx="175">
                  <c:v>18.75</c:v>
                </c:pt>
                <c:pt idx="176">
                  <c:v>19</c:v>
                </c:pt>
                <c:pt idx="177">
                  <c:v>19.25</c:v>
                </c:pt>
                <c:pt idx="178">
                  <c:v>19.5</c:v>
                </c:pt>
                <c:pt idx="179">
                  <c:v>19.75</c:v>
                </c:pt>
                <c:pt idx="180">
                  <c:v>20</c:v>
                </c:pt>
                <c:pt idx="181">
                  <c:v>20.25</c:v>
                </c:pt>
                <c:pt idx="182">
                  <c:v>20.5</c:v>
                </c:pt>
                <c:pt idx="183">
                  <c:v>20.75</c:v>
                </c:pt>
                <c:pt idx="184">
                  <c:v>21</c:v>
                </c:pt>
                <c:pt idx="185">
                  <c:v>21.25</c:v>
                </c:pt>
                <c:pt idx="186">
                  <c:v>21.5</c:v>
                </c:pt>
                <c:pt idx="187">
                  <c:v>21.75</c:v>
                </c:pt>
                <c:pt idx="188">
                  <c:v>22</c:v>
                </c:pt>
                <c:pt idx="189">
                  <c:v>22.25</c:v>
                </c:pt>
                <c:pt idx="190">
                  <c:v>22.5</c:v>
                </c:pt>
                <c:pt idx="191">
                  <c:v>22.75</c:v>
                </c:pt>
                <c:pt idx="192">
                  <c:v>23</c:v>
                </c:pt>
                <c:pt idx="193">
                  <c:v>23.25</c:v>
                </c:pt>
                <c:pt idx="194">
                  <c:v>23.5</c:v>
                </c:pt>
                <c:pt idx="195">
                  <c:v>23.75</c:v>
                </c:pt>
                <c:pt idx="196">
                  <c:v>24</c:v>
                </c:pt>
                <c:pt idx="197">
                  <c:v>24.25</c:v>
                </c:pt>
                <c:pt idx="198">
                  <c:v>24.5</c:v>
                </c:pt>
                <c:pt idx="199">
                  <c:v>24.75</c:v>
                </c:pt>
              </c:numCache>
            </c:numRef>
          </c:xVal>
          <c:yVal>
            <c:numRef>
              <c:f>Demonstrator!$U$21:$U$220</c:f>
              <c:numCache>
                <c:formatCode>0.0000</c:formatCode>
                <c:ptCount val="200"/>
                <c:pt idx="0">
                  <c:v>-0.11335050727447304</c:v>
                </c:pt>
                <c:pt idx="1">
                  <c:v>-0.11214958974824851</c:v>
                </c:pt>
                <c:pt idx="2">
                  <c:v>-0.10856305425082366</c:v>
                </c:pt>
                <c:pt idx="3">
                  <c:v>-0.10263474564408653</c:v>
                </c:pt>
                <c:pt idx="4">
                  <c:v>-9.442184459447811E-2</c:v>
                </c:pt>
                <c:pt idx="5">
                  <c:v>-8.397290325026982E-2</c:v>
                </c:pt>
                <c:pt idx="6">
                  <c:v>-7.1306182695910825E-2</c:v>
                </c:pt>
                <c:pt idx="7">
                  <c:v>-5.641016553736089E-2</c:v>
                </c:pt>
                <c:pt idx="8">
                  <c:v>-3.9311285506242903E-2</c:v>
                </c:pt>
                <c:pt idx="9">
                  <c:v>-2.0262920769270297E-2</c:v>
                </c:pt>
                <c:pt idx="10">
                  <c:v>-8.5143990731907545E-15</c:v>
                </c:pt>
                <c:pt idx="11">
                  <c:v>2.0262920769253144E-2</c:v>
                </c:pt>
                <c:pt idx="12">
                  <c:v>3.9311285506226111E-2</c:v>
                </c:pt>
                <c:pt idx="13">
                  <c:v>5.6410165537344265E-2</c:v>
                </c:pt>
                <c:pt idx="14">
                  <c:v>7.1306182695894199E-2</c:v>
                </c:pt>
                <c:pt idx="15">
                  <c:v>8.39729032502535E-2</c:v>
                </c:pt>
                <c:pt idx="16">
                  <c:v>9.4421844594462012E-2</c:v>
                </c:pt>
                <c:pt idx="17">
                  <c:v>0.10263474564407095</c:v>
                </c:pt>
                <c:pt idx="18">
                  <c:v>0.10856305425080913</c:v>
                </c:pt>
                <c:pt idx="19">
                  <c:v>0.11214958974823615</c:v>
                </c:pt>
                <c:pt idx="20">
                  <c:v>0.11335050727446364</c:v>
                </c:pt>
                <c:pt idx="21">
                  <c:v>0.1121495897482363</c:v>
                </c:pt>
                <c:pt idx="22">
                  <c:v>0.10856305425080946</c:v>
                </c:pt>
                <c:pt idx="23">
                  <c:v>0.10263474564407135</c:v>
                </c:pt>
                <c:pt idx="24">
                  <c:v>9.4421844594462651E-2</c:v>
                </c:pt>
                <c:pt idx="25">
                  <c:v>8.3972903250254236E-2</c:v>
                </c:pt>
                <c:pt idx="26">
                  <c:v>7.1306182695894935E-2</c:v>
                </c:pt>
                <c:pt idx="27">
                  <c:v>5.6410165537344757E-2</c:v>
                </c:pt>
                <c:pt idx="28">
                  <c:v>3.9311285506226826E-2</c:v>
                </c:pt>
                <c:pt idx="29">
                  <c:v>2.0262920769254053E-2</c:v>
                </c:pt>
                <c:pt idx="30">
                  <c:v>-7.2732473783396664E-15</c:v>
                </c:pt>
                <c:pt idx="31">
                  <c:v>-2.0262920769268795E-2</c:v>
                </c:pt>
                <c:pt idx="32">
                  <c:v>-3.9311285506241349E-2</c:v>
                </c:pt>
                <c:pt idx="33">
                  <c:v>-5.6410165537359044E-2</c:v>
                </c:pt>
                <c:pt idx="34">
                  <c:v>-7.1306182695908993E-2</c:v>
                </c:pt>
                <c:pt idx="35">
                  <c:v>-8.397290325026803E-2</c:v>
                </c:pt>
                <c:pt idx="36">
                  <c:v>-9.4421844594476292E-2</c:v>
                </c:pt>
                <c:pt idx="37">
                  <c:v>-0.10263474564408484</c:v>
                </c:pt>
                <c:pt idx="38">
                  <c:v>-0.1085630542508228</c:v>
                </c:pt>
                <c:pt idx="39">
                  <c:v>-0.11214958974824951</c:v>
                </c:pt>
                <c:pt idx="40">
                  <c:v>-0.11335050727447676</c:v>
                </c:pt>
                <c:pt idx="41">
                  <c:v>-0.11214958974824916</c:v>
                </c:pt>
                <c:pt idx="42">
                  <c:v>-0.10856305425082212</c:v>
                </c:pt>
                <c:pt idx="43">
                  <c:v>-0.10263474564408388</c:v>
                </c:pt>
                <c:pt idx="44">
                  <c:v>-9.4421844594474932E-2</c:v>
                </c:pt>
                <c:pt idx="45">
                  <c:v>-8.3972903250266309E-2</c:v>
                </c:pt>
                <c:pt idx="46">
                  <c:v>-7.1306182695906786E-2</c:v>
                </c:pt>
                <c:pt idx="47">
                  <c:v>-5.6410165537356581E-2</c:v>
                </c:pt>
                <c:pt idx="48">
                  <c:v>-3.9311285506238275E-2</c:v>
                </c:pt>
                <c:pt idx="49">
                  <c:v>-2.0262920769265419E-2</c:v>
                </c:pt>
                <c:pt idx="50">
                  <c:v>-3.6420416506285644E-15</c:v>
                </c:pt>
                <c:pt idx="51">
                  <c:v>2.0262920769257928E-2</c:v>
                </c:pt>
                <c:pt idx="52">
                  <c:v>3.9311285506230538E-2</c:v>
                </c:pt>
                <c:pt idx="53">
                  <c:v>5.6410165537348449E-2</c:v>
                </c:pt>
                <c:pt idx="54">
                  <c:v>7.1306182695898515E-2</c:v>
                </c:pt>
                <c:pt idx="55">
                  <c:v>8.3972903250257858E-2</c:v>
                </c:pt>
                <c:pt idx="56">
                  <c:v>9.4421844594466259E-2</c:v>
                </c:pt>
                <c:pt idx="57">
                  <c:v>0.10263474564407499</c:v>
                </c:pt>
                <c:pt idx="58">
                  <c:v>0.10856305425081311</c:v>
                </c:pt>
                <c:pt idx="59">
                  <c:v>0.11214958974823996</c:v>
                </c:pt>
                <c:pt idx="60">
                  <c:v>0.11335050727446735</c:v>
                </c:pt>
                <c:pt idx="61">
                  <c:v>0.11214958974823991</c:v>
                </c:pt>
                <c:pt idx="62">
                  <c:v>0.10856305425081302</c:v>
                </c:pt>
                <c:pt idx="63">
                  <c:v>0.10263474564407485</c:v>
                </c:pt>
                <c:pt idx="64">
                  <c:v>9.4421844594466037E-2</c:v>
                </c:pt>
                <c:pt idx="65">
                  <c:v>8.397290325025758E-2</c:v>
                </c:pt>
                <c:pt idx="66">
                  <c:v>7.1306182695898238E-2</c:v>
                </c:pt>
                <c:pt idx="67">
                  <c:v>5.6410165537348018E-2</c:v>
                </c:pt>
                <c:pt idx="68">
                  <c:v>3.9311285506229955E-2</c:v>
                </c:pt>
                <c:pt idx="69">
                  <c:v>2.0262920769257304E-2</c:v>
                </c:pt>
                <c:pt idx="70">
                  <c:v>-4.2274206962900347E-15</c:v>
                </c:pt>
                <c:pt idx="71">
                  <c:v>-2.0262920769265651E-2</c:v>
                </c:pt>
                <c:pt idx="72">
                  <c:v>-3.9311285506238088E-2</c:v>
                </c:pt>
                <c:pt idx="73">
                  <c:v>-5.6410165537355776E-2</c:v>
                </c:pt>
                <c:pt idx="74">
                  <c:v>-7.1306182695905662E-2</c:v>
                </c:pt>
                <c:pt idx="75">
                  <c:v>-8.3972903250264658E-2</c:v>
                </c:pt>
                <c:pt idx="76">
                  <c:v>-9.4421844594472837E-2</c:v>
                </c:pt>
                <c:pt idx="77">
                  <c:v>-0.10263474564408137</c:v>
                </c:pt>
                <c:pt idx="78">
                  <c:v>-0.10856305425081926</c:v>
                </c:pt>
                <c:pt idx="79">
                  <c:v>-0.11214958974824589</c:v>
                </c:pt>
                <c:pt idx="80">
                  <c:v>-0.11335050727447303</c:v>
                </c:pt>
                <c:pt idx="81">
                  <c:v>-0.11214958974824535</c:v>
                </c:pt>
                <c:pt idx="82">
                  <c:v>-0.10856305425081819</c:v>
                </c:pt>
                <c:pt idx="83">
                  <c:v>-0.10263474564407984</c:v>
                </c:pt>
                <c:pt idx="84">
                  <c:v>-9.4421844594470811E-2</c:v>
                </c:pt>
                <c:pt idx="85">
                  <c:v>-8.3972903250262063E-2</c:v>
                </c:pt>
                <c:pt idx="86">
                  <c:v>-7.1306182695902554E-2</c:v>
                </c:pt>
                <c:pt idx="87">
                  <c:v>-5.6410165537352223E-2</c:v>
                </c:pt>
                <c:pt idx="88">
                  <c:v>-3.9311285506233994E-2</c:v>
                </c:pt>
                <c:pt idx="89">
                  <c:v>-2.0262920769261117E-2</c:v>
                </c:pt>
                <c:pt idx="90">
                  <c:v>6.2051583078369075E-16</c:v>
                </c:pt>
                <c:pt idx="91">
                  <c:v>2.0262920769262206E-2</c:v>
                </c:pt>
                <c:pt idx="92">
                  <c:v>3.9311285506234792E-2</c:v>
                </c:pt>
                <c:pt idx="93">
                  <c:v>5.6410165537352709E-2</c:v>
                </c:pt>
                <c:pt idx="94">
                  <c:v>7.1306182695902678E-2</c:v>
                </c:pt>
                <c:pt idx="95">
                  <c:v>8.3972903250261868E-2</c:v>
                </c:pt>
                <c:pt idx="96">
                  <c:v>9.4421844594470256E-2</c:v>
                </c:pt>
                <c:pt idx="97">
                  <c:v>0.10263474564407896</c:v>
                </c:pt>
                <c:pt idx="98">
                  <c:v>0.10856305425081701</c:v>
                </c:pt>
                <c:pt idx="99">
                  <c:v>0.11214958974824382</c:v>
                </c:pt>
                <c:pt idx="100">
                  <c:v>0.11335050727447112</c:v>
                </c:pt>
                <c:pt idx="101">
                  <c:v>0.11214958974824361</c:v>
                </c:pt>
                <c:pt idx="102">
                  <c:v>0.10856305425081664</c:v>
                </c:pt>
                <c:pt idx="103">
                  <c:v>0.10263474564407843</c:v>
                </c:pt>
                <c:pt idx="104">
                  <c:v>9.4421844594469603E-2</c:v>
                </c:pt>
                <c:pt idx="105">
                  <c:v>8.3972903250261105E-2</c:v>
                </c:pt>
                <c:pt idx="106">
                  <c:v>7.1306182695901763E-2</c:v>
                </c:pt>
                <c:pt idx="107">
                  <c:v>5.6410165537351654E-2</c:v>
                </c:pt>
                <c:pt idx="108">
                  <c:v>3.9311285506233605E-2</c:v>
                </c:pt>
                <c:pt idx="109">
                  <c:v>2.0262920769260985E-2</c:v>
                </c:pt>
                <c:pt idx="110">
                  <c:v>-5.279011398667078E-16</c:v>
                </c:pt>
                <c:pt idx="111">
                  <c:v>-2.0262920769261974E-2</c:v>
                </c:pt>
                <c:pt idx="112">
                  <c:v>-3.931128550623441E-2</c:v>
                </c:pt>
                <c:pt idx="113">
                  <c:v>-5.6410165537352154E-2</c:v>
                </c:pt>
                <c:pt idx="114">
                  <c:v>-7.1306182695901971E-2</c:v>
                </c:pt>
                <c:pt idx="115">
                  <c:v>-8.397290325026098E-2</c:v>
                </c:pt>
                <c:pt idx="116">
                  <c:v>-9.4421844594469159E-2</c:v>
                </c:pt>
                <c:pt idx="117">
                  <c:v>-0.10263474564407767</c:v>
                </c:pt>
                <c:pt idx="118">
                  <c:v>-0.1085630542508155</c:v>
                </c:pt>
                <c:pt idx="119">
                  <c:v>-0.1121495897482421</c:v>
                </c:pt>
                <c:pt idx="120">
                  <c:v>-0.11335050727446924</c:v>
                </c:pt>
                <c:pt idx="121">
                  <c:v>-0.11214958974824155</c:v>
                </c:pt>
                <c:pt idx="122">
                  <c:v>-0.10856305425081438</c:v>
                </c:pt>
                <c:pt idx="123">
                  <c:v>-0.10263474564407594</c:v>
                </c:pt>
                <c:pt idx="124">
                  <c:v>-9.4421844594466897E-2</c:v>
                </c:pt>
                <c:pt idx="125">
                  <c:v>-8.3972903250258177E-2</c:v>
                </c:pt>
                <c:pt idx="126">
                  <c:v>-7.1306182695898598E-2</c:v>
                </c:pt>
                <c:pt idx="127">
                  <c:v>-5.6410165537348268E-2</c:v>
                </c:pt>
                <c:pt idx="128">
                  <c:v>-3.9311285506230059E-2</c:v>
                </c:pt>
                <c:pt idx="129">
                  <c:v>-2.0262920769257196E-2</c:v>
                </c:pt>
                <c:pt idx="130">
                  <c:v>4.6021901905786144E-15</c:v>
                </c:pt>
                <c:pt idx="131">
                  <c:v>2.0262920769266227E-2</c:v>
                </c:pt>
                <c:pt idx="132">
                  <c:v>3.9311285506238872E-2</c:v>
                </c:pt>
                <c:pt idx="133">
                  <c:v>5.6410165537356803E-2</c:v>
                </c:pt>
                <c:pt idx="134">
                  <c:v>7.1306182695906731E-2</c:v>
                </c:pt>
                <c:pt idx="135">
                  <c:v>8.3972903250265893E-2</c:v>
                </c:pt>
                <c:pt idx="136">
                  <c:v>9.4421844594474211E-2</c:v>
                </c:pt>
                <c:pt idx="137">
                  <c:v>0.10263474564408287</c:v>
                </c:pt>
                <c:pt idx="138">
                  <c:v>0.10856305425082091</c:v>
                </c:pt>
                <c:pt idx="139">
                  <c:v>0.11214958974824764</c:v>
                </c:pt>
                <c:pt idx="140">
                  <c:v>0.11335050727447492</c:v>
                </c:pt>
                <c:pt idx="141">
                  <c:v>0.11214958974824735</c:v>
                </c:pt>
                <c:pt idx="142">
                  <c:v>0.10856305425082036</c:v>
                </c:pt>
                <c:pt idx="143">
                  <c:v>0.10263474564408211</c:v>
                </c:pt>
                <c:pt idx="144">
                  <c:v>9.4421844594473184E-2</c:v>
                </c:pt>
                <c:pt idx="145">
                  <c:v>8.3972903250264602E-2</c:v>
                </c:pt>
                <c:pt idx="146">
                  <c:v>7.130618269590519E-2</c:v>
                </c:pt>
                <c:pt idx="147">
                  <c:v>5.6410165537354999E-2</c:v>
                </c:pt>
                <c:pt idx="148">
                  <c:v>3.9311285506236984E-2</c:v>
                </c:pt>
                <c:pt idx="149">
                  <c:v>2.0262920769264336E-2</c:v>
                </c:pt>
                <c:pt idx="150">
                  <c:v>2.9565894318756973E-15</c:v>
                </c:pt>
                <c:pt idx="151">
                  <c:v>-2.0262920769258511E-2</c:v>
                </c:pt>
                <c:pt idx="152">
                  <c:v>-3.9311285506231031E-2</c:v>
                </c:pt>
                <c:pt idx="153">
                  <c:v>-5.6410165537348865E-2</c:v>
                </c:pt>
                <c:pt idx="154">
                  <c:v>-7.1306182695898557E-2</c:v>
                </c:pt>
                <c:pt idx="155">
                  <c:v>-8.3972903250257566E-2</c:v>
                </c:pt>
                <c:pt idx="156">
                  <c:v>-9.4421844594465648E-2</c:v>
                </c:pt>
                <c:pt idx="157">
                  <c:v>-0.10263474564407415</c:v>
                </c:pt>
                <c:pt idx="158">
                  <c:v>-0.10856305425081189</c:v>
                </c:pt>
                <c:pt idx="159">
                  <c:v>-0.11214958974823847</c:v>
                </c:pt>
                <c:pt idx="160">
                  <c:v>-0.11335050727446552</c:v>
                </c:pt>
                <c:pt idx="161">
                  <c:v>-0.11214958974823773</c:v>
                </c:pt>
                <c:pt idx="162">
                  <c:v>-0.10856305425081043</c:v>
                </c:pt>
                <c:pt idx="163">
                  <c:v>-0.10263474564407198</c:v>
                </c:pt>
                <c:pt idx="164">
                  <c:v>-9.4421844594462845E-2</c:v>
                </c:pt>
                <c:pt idx="165">
                  <c:v>-8.3972903250254041E-2</c:v>
                </c:pt>
                <c:pt idx="166">
                  <c:v>-7.1306182695894504E-2</c:v>
                </c:pt>
                <c:pt idx="167">
                  <c:v>-5.6410165537344001E-2</c:v>
                </c:pt>
                <c:pt idx="168">
                  <c:v>-3.9311285506225764E-2</c:v>
                </c:pt>
                <c:pt idx="169">
                  <c:v>-2.0262920769252679E-2</c:v>
                </c:pt>
                <c:pt idx="170">
                  <c:v>8.9454029456347514E-15</c:v>
                </c:pt>
                <c:pt idx="171">
                  <c:v>2.026292076927064E-2</c:v>
                </c:pt>
                <c:pt idx="172">
                  <c:v>3.9311285506243278E-2</c:v>
                </c:pt>
                <c:pt idx="173">
                  <c:v>5.6410165537361008E-2</c:v>
                </c:pt>
                <c:pt idx="174">
                  <c:v>7.1306182695910991E-2</c:v>
                </c:pt>
                <c:pt idx="175">
                  <c:v>8.3972903250270028E-2</c:v>
                </c:pt>
                <c:pt idx="176">
                  <c:v>9.4421844594478291E-2</c:v>
                </c:pt>
                <c:pt idx="177">
                  <c:v>0.10263474564408688</c:v>
                </c:pt>
                <c:pt idx="178">
                  <c:v>0.10856305425082481</c:v>
                </c:pt>
                <c:pt idx="179">
                  <c:v>0.11214958974825145</c:v>
                </c:pt>
                <c:pt idx="180">
                  <c:v>0.11335050727447865</c:v>
                </c:pt>
                <c:pt idx="181">
                  <c:v>0.11214958974825096</c:v>
                </c:pt>
                <c:pt idx="182">
                  <c:v>0.10856305425082385</c:v>
                </c:pt>
                <c:pt idx="183">
                  <c:v>0.10263474564408542</c:v>
                </c:pt>
                <c:pt idx="184">
                  <c:v>9.442184459447639E-2</c:v>
                </c:pt>
                <c:pt idx="185">
                  <c:v>8.3972903250267919E-2</c:v>
                </c:pt>
                <c:pt idx="186">
                  <c:v>7.130618269590859E-2</c:v>
                </c:pt>
                <c:pt idx="187">
                  <c:v>5.641016553735867E-2</c:v>
                </c:pt>
                <c:pt idx="188">
                  <c:v>3.9311285506240669E-2</c:v>
                </c:pt>
                <c:pt idx="189">
                  <c:v>2.0262920769268035E-2</c:v>
                </c:pt>
                <c:pt idx="190">
                  <c:v>6.2594795138336611E-15</c:v>
                </c:pt>
                <c:pt idx="191">
                  <c:v>-2.0262920769255278E-2</c:v>
                </c:pt>
                <c:pt idx="192">
                  <c:v>-3.9311285506227887E-2</c:v>
                </c:pt>
                <c:pt idx="193">
                  <c:v>-5.641016553734593E-2</c:v>
                </c:pt>
                <c:pt idx="194">
                  <c:v>-7.1306182695895753E-2</c:v>
                </c:pt>
                <c:pt idx="195">
                  <c:v>-8.3972903250254818E-2</c:v>
                </c:pt>
                <c:pt idx="196">
                  <c:v>-9.4421844594463289E-2</c:v>
                </c:pt>
                <c:pt idx="197">
                  <c:v>-0.10263474564407295</c:v>
                </c:pt>
                <c:pt idx="198">
                  <c:v>-0.10856305425081293</c:v>
                </c:pt>
                <c:pt idx="199">
                  <c:v>-0.1121495897482426</c:v>
                </c:pt>
              </c:numCache>
            </c:numRef>
          </c:yVal>
          <c:smooth val="0"/>
          <c:extLst>
            <c:ext xmlns:c16="http://schemas.microsoft.com/office/drawing/2014/chart" uri="{C3380CC4-5D6E-409C-BE32-E72D297353CC}">
              <c16:uniqueId val="{00000001-E4A2-4BC3-A435-C7C581D8B53E}"/>
            </c:ext>
          </c:extLst>
        </c:ser>
        <c:ser>
          <c:idx val="1"/>
          <c:order val="1"/>
          <c:tx>
            <c:v>Original</c:v>
          </c:tx>
          <c:spPr>
            <a:ln>
              <a:noFill/>
            </a:ln>
          </c:spPr>
          <c:marker>
            <c:symbol val="none"/>
          </c:marker>
          <c:xVal>
            <c:numRef>
              <c:f>Demonstrator!$B$21:$B$220</c:f>
              <c:numCache>
                <c:formatCode>0.000</c:formatCode>
                <c:ptCount val="200"/>
                <c:pt idx="0">
                  <c:v>-25</c:v>
                </c:pt>
                <c:pt idx="1">
                  <c:v>-24.75</c:v>
                </c:pt>
                <c:pt idx="2">
                  <c:v>-24.5</c:v>
                </c:pt>
                <c:pt idx="3">
                  <c:v>-24.25</c:v>
                </c:pt>
                <c:pt idx="4">
                  <c:v>-24</c:v>
                </c:pt>
                <c:pt idx="5">
                  <c:v>-23.75</c:v>
                </c:pt>
                <c:pt idx="6">
                  <c:v>-23.5</c:v>
                </c:pt>
                <c:pt idx="7">
                  <c:v>-23.25</c:v>
                </c:pt>
                <c:pt idx="8">
                  <c:v>-23</c:v>
                </c:pt>
                <c:pt idx="9">
                  <c:v>-22.75</c:v>
                </c:pt>
                <c:pt idx="10">
                  <c:v>-22.5</c:v>
                </c:pt>
                <c:pt idx="11">
                  <c:v>-22.25</c:v>
                </c:pt>
                <c:pt idx="12">
                  <c:v>-22</c:v>
                </c:pt>
                <c:pt idx="13">
                  <c:v>-21.75</c:v>
                </c:pt>
                <c:pt idx="14">
                  <c:v>-21.5</c:v>
                </c:pt>
                <c:pt idx="15">
                  <c:v>-21.25</c:v>
                </c:pt>
                <c:pt idx="16">
                  <c:v>-21</c:v>
                </c:pt>
                <c:pt idx="17">
                  <c:v>-20.75</c:v>
                </c:pt>
                <c:pt idx="18">
                  <c:v>-20.5</c:v>
                </c:pt>
                <c:pt idx="19">
                  <c:v>-20.25</c:v>
                </c:pt>
                <c:pt idx="20">
                  <c:v>-20</c:v>
                </c:pt>
                <c:pt idx="21">
                  <c:v>-19.75</c:v>
                </c:pt>
                <c:pt idx="22">
                  <c:v>-19.5</c:v>
                </c:pt>
                <c:pt idx="23">
                  <c:v>-19.25</c:v>
                </c:pt>
                <c:pt idx="24">
                  <c:v>-19</c:v>
                </c:pt>
                <c:pt idx="25">
                  <c:v>-18.75</c:v>
                </c:pt>
                <c:pt idx="26">
                  <c:v>-18.5</c:v>
                </c:pt>
                <c:pt idx="27">
                  <c:v>-18.25</c:v>
                </c:pt>
                <c:pt idx="28">
                  <c:v>-18</c:v>
                </c:pt>
                <c:pt idx="29">
                  <c:v>-17.75</c:v>
                </c:pt>
                <c:pt idx="30">
                  <c:v>-17.5</c:v>
                </c:pt>
                <c:pt idx="31">
                  <c:v>-17.25</c:v>
                </c:pt>
                <c:pt idx="32">
                  <c:v>-17</c:v>
                </c:pt>
                <c:pt idx="33">
                  <c:v>-16.75</c:v>
                </c:pt>
                <c:pt idx="34">
                  <c:v>-16.5</c:v>
                </c:pt>
                <c:pt idx="35">
                  <c:v>-16.25</c:v>
                </c:pt>
                <c:pt idx="36">
                  <c:v>-16</c:v>
                </c:pt>
                <c:pt idx="37">
                  <c:v>-15.75</c:v>
                </c:pt>
                <c:pt idx="38">
                  <c:v>-15.5</c:v>
                </c:pt>
                <c:pt idx="39">
                  <c:v>-15.25</c:v>
                </c:pt>
                <c:pt idx="40">
                  <c:v>-15</c:v>
                </c:pt>
                <c:pt idx="41">
                  <c:v>-14.75</c:v>
                </c:pt>
                <c:pt idx="42">
                  <c:v>-14.5</c:v>
                </c:pt>
                <c:pt idx="43">
                  <c:v>-14.25</c:v>
                </c:pt>
                <c:pt idx="44">
                  <c:v>-14</c:v>
                </c:pt>
                <c:pt idx="45">
                  <c:v>-13.75</c:v>
                </c:pt>
                <c:pt idx="46">
                  <c:v>-13.5</c:v>
                </c:pt>
                <c:pt idx="47">
                  <c:v>-13.25</c:v>
                </c:pt>
                <c:pt idx="48">
                  <c:v>-13</c:v>
                </c:pt>
                <c:pt idx="49">
                  <c:v>-12.75</c:v>
                </c:pt>
                <c:pt idx="50">
                  <c:v>-12.5</c:v>
                </c:pt>
                <c:pt idx="51">
                  <c:v>-12.25</c:v>
                </c:pt>
                <c:pt idx="52">
                  <c:v>-12</c:v>
                </c:pt>
                <c:pt idx="53">
                  <c:v>-11.75</c:v>
                </c:pt>
                <c:pt idx="54">
                  <c:v>-11.5</c:v>
                </c:pt>
                <c:pt idx="55">
                  <c:v>-11.25</c:v>
                </c:pt>
                <c:pt idx="56">
                  <c:v>-11</c:v>
                </c:pt>
                <c:pt idx="57">
                  <c:v>-10.75</c:v>
                </c:pt>
                <c:pt idx="58">
                  <c:v>-10.5</c:v>
                </c:pt>
                <c:pt idx="59">
                  <c:v>-10.25</c:v>
                </c:pt>
                <c:pt idx="60">
                  <c:v>-10</c:v>
                </c:pt>
                <c:pt idx="61">
                  <c:v>-9.75</c:v>
                </c:pt>
                <c:pt idx="62">
                  <c:v>-9.5</c:v>
                </c:pt>
                <c:pt idx="63">
                  <c:v>-9.25</c:v>
                </c:pt>
                <c:pt idx="64">
                  <c:v>-9</c:v>
                </c:pt>
                <c:pt idx="65">
                  <c:v>-8.75</c:v>
                </c:pt>
                <c:pt idx="66">
                  <c:v>-8.5</c:v>
                </c:pt>
                <c:pt idx="67">
                  <c:v>-8.25</c:v>
                </c:pt>
                <c:pt idx="68">
                  <c:v>-8</c:v>
                </c:pt>
                <c:pt idx="69">
                  <c:v>-7.75</c:v>
                </c:pt>
                <c:pt idx="70">
                  <c:v>-7.5</c:v>
                </c:pt>
                <c:pt idx="71">
                  <c:v>-7.25</c:v>
                </c:pt>
                <c:pt idx="72">
                  <c:v>-7</c:v>
                </c:pt>
                <c:pt idx="73">
                  <c:v>-6.75</c:v>
                </c:pt>
                <c:pt idx="74">
                  <c:v>-6.5</c:v>
                </c:pt>
                <c:pt idx="75">
                  <c:v>-6.25</c:v>
                </c:pt>
                <c:pt idx="76">
                  <c:v>-6</c:v>
                </c:pt>
                <c:pt idx="77">
                  <c:v>-5.75</c:v>
                </c:pt>
                <c:pt idx="78">
                  <c:v>-5.5</c:v>
                </c:pt>
                <c:pt idx="79">
                  <c:v>-5.25</c:v>
                </c:pt>
                <c:pt idx="80">
                  <c:v>-5</c:v>
                </c:pt>
                <c:pt idx="81">
                  <c:v>-4.75</c:v>
                </c:pt>
                <c:pt idx="82">
                  <c:v>-4.5</c:v>
                </c:pt>
                <c:pt idx="83">
                  <c:v>-4.25</c:v>
                </c:pt>
                <c:pt idx="84">
                  <c:v>-4</c:v>
                </c:pt>
                <c:pt idx="85">
                  <c:v>-3.75</c:v>
                </c:pt>
                <c:pt idx="86">
                  <c:v>-3.5</c:v>
                </c:pt>
                <c:pt idx="87">
                  <c:v>-3.25</c:v>
                </c:pt>
                <c:pt idx="88">
                  <c:v>-3</c:v>
                </c:pt>
                <c:pt idx="89">
                  <c:v>-2.75</c:v>
                </c:pt>
                <c:pt idx="90">
                  <c:v>-2.5</c:v>
                </c:pt>
                <c:pt idx="91">
                  <c:v>-2.25</c:v>
                </c:pt>
                <c:pt idx="92">
                  <c:v>-2</c:v>
                </c:pt>
                <c:pt idx="93">
                  <c:v>-1.75</c:v>
                </c:pt>
                <c:pt idx="94">
                  <c:v>-1.5</c:v>
                </c:pt>
                <c:pt idx="95">
                  <c:v>-1.25</c:v>
                </c:pt>
                <c:pt idx="96">
                  <c:v>-1</c:v>
                </c:pt>
                <c:pt idx="97">
                  <c:v>-0.75</c:v>
                </c:pt>
                <c:pt idx="98">
                  <c:v>-0.5</c:v>
                </c:pt>
                <c:pt idx="99">
                  <c:v>-0.25</c:v>
                </c:pt>
                <c:pt idx="100">
                  <c:v>0</c:v>
                </c:pt>
                <c:pt idx="101">
                  <c:v>0.25</c:v>
                </c:pt>
                <c:pt idx="102">
                  <c:v>0.5</c:v>
                </c:pt>
                <c:pt idx="103">
                  <c:v>0.75</c:v>
                </c:pt>
                <c:pt idx="104">
                  <c:v>1</c:v>
                </c:pt>
                <c:pt idx="105">
                  <c:v>1.25</c:v>
                </c:pt>
                <c:pt idx="106">
                  <c:v>1.5</c:v>
                </c:pt>
                <c:pt idx="107">
                  <c:v>1.75</c:v>
                </c:pt>
                <c:pt idx="108">
                  <c:v>2</c:v>
                </c:pt>
                <c:pt idx="109">
                  <c:v>2.25</c:v>
                </c:pt>
                <c:pt idx="110">
                  <c:v>2.5</c:v>
                </c:pt>
                <c:pt idx="111">
                  <c:v>2.75</c:v>
                </c:pt>
                <c:pt idx="112">
                  <c:v>3</c:v>
                </c:pt>
                <c:pt idx="113">
                  <c:v>3.25</c:v>
                </c:pt>
                <c:pt idx="114">
                  <c:v>3.5</c:v>
                </c:pt>
                <c:pt idx="115">
                  <c:v>3.75</c:v>
                </c:pt>
                <c:pt idx="116">
                  <c:v>4</c:v>
                </c:pt>
                <c:pt idx="117">
                  <c:v>4.25</c:v>
                </c:pt>
                <c:pt idx="118">
                  <c:v>4.5</c:v>
                </c:pt>
                <c:pt idx="119">
                  <c:v>4.75</c:v>
                </c:pt>
                <c:pt idx="120">
                  <c:v>5</c:v>
                </c:pt>
                <c:pt idx="121">
                  <c:v>5.25</c:v>
                </c:pt>
                <c:pt idx="122">
                  <c:v>5.5</c:v>
                </c:pt>
                <c:pt idx="123">
                  <c:v>5.75</c:v>
                </c:pt>
                <c:pt idx="124">
                  <c:v>6</c:v>
                </c:pt>
                <c:pt idx="125">
                  <c:v>6.25</c:v>
                </c:pt>
                <c:pt idx="126">
                  <c:v>6.5</c:v>
                </c:pt>
                <c:pt idx="127">
                  <c:v>6.75</c:v>
                </c:pt>
                <c:pt idx="128">
                  <c:v>7</c:v>
                </c:pt>
                <c:pt idx="129">
                  <c:v>7.25</c:v>
                </c:pt>
                <c:pt idx="130">
                  <c:v>7.5</c:v>
                </c:pt>
                <c:pt idx="131">
                  <c:v>7.75</c:v>
                </c:pt>
                <c:pt idx="132">
                  <c:v>8</c:v>
                </c:pt>
                <c:pt idx="133">
                  <c:v>8.25</c:v>
                </c:pt>
                <c:pt idx="134">
                  <c:v>8.5</c:v>
                </c:pt>
                <c:pt idx="135">
                  <c:v>8.75</c:v>
                </c:pt>
                <c:pt idx="136">
                  <c:v>9</c:v>
                </c:pt>
                <c:pt idx="137">
                  <c:v>9.25</c:v>
                </c:pt>
                <c:pt idx="138">
                  <c:v>9.5</c:v>
                </c:pt>
                <c:pt idx="139">
                  <c:v>9.75</c:v>
                </c:pt>
                <c:pt idx="140">
                  <c:v>10</c:v>
                </c:pt>
                <c:pt idx="141">
                  <c:v>10.25</c:v>
                </c:pt>
                <c:pt idx="142">
                  <c:v>10.5</c:v>
                </c:pt>
                <c:pt idx="143">
                  <c:v>10.75</c:v>
                </c:pt>
                <c:pt idx="144">
                  <c:v>11</c:v>
                </c:pt>
                <c:pt idx="145">
                  <c:v>11.25</c:v>
                </c:pt>
                <c:pt idx="146">
                  <c:v>11.5</c:v>
                </c:pt>
                <c:pt idx="147">
                  <c:v>11.75</c:v>
                </c:pt>
                <c:pt idx="148">
                  <c:v>12</c:v>
                </c:pt>
                <c:pt idx="149">
                  <c:v>12.25</c:v>
                </c:pt>
                <c:pt idx="150">
                  <c:v>12.5</c:v>
                </c:pt>
                <c:pt idx="151">
                  <c:v>12.75</c:v>
                </c:pt>
                <c:pt idx="152">
                  <c:v>13</c:v>
                </c:pt>
                <c:pt idx="153">
                  <c:v>13.25</c:v>
                </c:pt>
                <c:pt idx="154">
                  <c:v>13.5</c:v>
                </c:pt>
                <c:pt idx="155">
                  <c:v>13.75</c:v>
                </c:pt>
                <c:pt idx="156">
                  <c:v>14</c:v>
                </c:pt>
                <c:pt idx="157">
                  <c:v>14.25</c:v>
                </c:pt>
                <c:pt idx="158">
                  <c:v>14.5</c:v>
                </c:pt>
                <c:pt idx="159">
                  <c:v>14.75</c:v>
                </c:pt>
                <c:pt idx="160">
                  <c:v>15</c:v>
                </c:pt>
                <c:pt idx="161">
                  <c:v>15.25</c:v>
                </c:pt>
                <c:pt idx="162">
                  <c:v>15.5</c:v>
                </c:pt>
                <c:pt idx="163">
                  <c:v>15.75</c:v>
                </c:pt>
                <c:pt idx="164">
                  <c:v>16</c:v>
                </c:pt>
                <c:pt idx="165">
                  <c:v>16.25</c:v>
                </c:pt>
                <c:pt idx="166">
                  <c:v>16.5</c:v>
                </c:pt>
                <c:pt idx="167">
                  <c:v>16.75</c:v>
                </c:pt>
                <c:pt idx="168">
                  <c:v>17</c:v>
                </c:pt>
                <c:pt idx="169">
                  <c:v>17.25</c:v>
                </c:pt>
                <c:pt idx="170">
                  <c:v>17.5</c:v>
                </c:pt>
                <c:pt idx="171">
                  <c:v>17.75</c:v>
                </c:pt>
                <c:pt idx="172">
                  <c:v>18</c:v>
                </c:pt>
                <c:pt idx="173">
                  <c:v>18.25</c:v>
                </c:pt>
                <c:pt idx="174">
                  <c:v>18.5</c:v>
                </c:pt>
                <c:pt idx="175">
                  <c:v>18.75</c:v>
                </c:pt>
                <c:pt idx="176">
                  <c:v>19</c:v>
                </c:pt>
                <c:pt idx="177">
                  <c:v>19.25</c:v>
                </c:pt>
                <c:pt idx="178">
                  <c:v>19.5</c:v>
                </c:pt>
                <c:pt idx="179">
                  <c:v>19.75</c:v>
                </c:pt>
                <c:pt idx="180">
                  <c:v>20</c:v>
                </c:pt>
                <c:pt idx="181">
                  <c:v>20.25</c:v>
                </c:pt>
                <c:pt idx="182">
                  <c:v>20.5</c:v>
                </c:pt>
                <c:pt idx="183">
                  <c:v>20.75</c:v>
                </c:pt>
                <c:pt idx="184">
                  <c:v>21</c:v>
                </c:pt>
                <c:pt idx="185">
                  <c:v>21.25</c:v>
                </c:pt>
                <c:pt idx="186">
                  <c:v>21.5</c:v>
                </c:pt>
                <c:pt idx="187">
                  <c:v>21.75</c:v>
                </c:pt>
                <c:pt idx="188">
                  <c:v>22</c:v>
                </c:pt>
                <c:pt idx="189">
                  <c:v>22.25</c:v>
                </c:pt>
                <c:pt idx="190">
                  <c:v>22.5</c:v>
                </c:pt>
                <c:pt idx="191">
                  <c:v>22.75</c:v>
                </c:pt>
                <c:pt idx="192">
                  <c:v>23</c:v>
                </c:pt>
                <c:pt idx="193">
                  <c:v>23.25</c:v>
                </c:pt>
                <c:pt idx="194">
                  <c:v>23.5</c:v>
                </c:pt>
                <c:pt idx="195">
                  <c:v>23.75</c:v>
                </c:pt>
                <c:pt idx="196">
                  <c:v>24</c:v>
                </c:pt>
                <c:pt idx="197">
                  <c:v>24.25</c:v>
                </c:pt>
                <c:pt idx="198">
                  <c:v>24.5</c:v>
                </c:pt>
                <c:pt idx="199">
                  <c:v>24.75</c:v>
                </c:pt>
              </c:numCache>
            </c:numRef>
          </c:xVal>
          <c:yVal>
            <c:numRef>
              <c:f>Demonstrator!$C$21:$C$220</c:f>
              <c:numCache>
                <c:formatCode>0.0000</c:formatCode>
                <c:ptCount val="200"/>
                <c:pt idx="0">
                  <c:v>-0.12</c:v>
                </c:pt>
                <c:pt idx="1">
                  <c:v>-0.11852260087141653</c:v>
                </c:pt>
                <c:pt idx="2">
                  <c:v>-0.11412678195541834</c:v>
                </c:pt>
                <c:pt idx="3">
                  <c:v>-0.10692078290260407</c:v>
                </c:pt>
                <c:pt idx="4">
                  <c:v>-9.7082039324993652E-2</c:v>
                </c:pt>
                <c:pt idx="5">
                  <c:v>-8.4852813742385735E-2</c:v>
                </c:pt>
                <c:pt idx="6">
                  <c:v>-7.0534230275096893E-2</c:v>
                </c:pt>
                <c:pt idx="7">
                  <c:v>-5.4478859968745456E-2</c:v>
                </c:pt>
                <c:pt idx="8">
                  <c:v>-3.7082039324993626E-2</c:v>
                </c:pt>
                <c:pt idx="9">
                  <c:v>-1.8772135804827533E-2</c:v>
                </c:pt>
                <c:pt idx="10">
                  <c:v>6.6158016565065473E-17</c:v>
                </c:pt>
                <c:pt idx="11">
                  <c:v>1.8772135804827665E-2</c:v>
                </c:pt>
                <c:pt idx="12">
                  <c:v>3.7082039324993953E-2</c:v>
                </c:pt>
                <c:pt idx="13">
                  <c:v>5.4478859968745769E-2</c:v>
                </c:pt>
                <c:pt idx="14">
                  <c:v>7.0534230275096824E-2</c:v>
                </c:pt>
                <c:pt idx="15">
                  <c:v>8.4852813742385666E-2</c:v>
                </c:pt>
                <c:pt idx="16">
                  <c:v>9.7082039324993721E-2</c:v>
                </c:pt>
                <c:pt idx="17">
                  <c:v>0.10692078290260412</c:v>
                </c:pt>
                <c:pt idx="18">
                  <c:v>0.11412678195541852</c:v>
                </c:pt>
                <c:pt idx="19">
                  <c:v>0.11852260087141656</c:v>
                </c:pt>
                <c:pt idx="20">
                  <c:v>0.12</c:v>
                </c:pt>
                <c:pt idx="21">
                  <c:v>0.11852260087141653</c:v>
                </c:pt>
                <c:pt idx="22">
                  <c:v>0.11412678195541841</c:v>
                </c:pt>
                <c:pt idx="23">
                  <c:v>0.10692078290260416</c:v>
                </c:pt>
                <c:pt idx="24">
                  <c:v>9.7082039324993652E-2</c:v>
                </c:pt>
                <c:pt idx="25">
                  <c:v>8.4852813742385583E-2</c:v>
                </c:pt>
                <c:pt idx="26">
                  <c:v>7.053423027509674E-2</c:v>
                </c:pt>
                <c:pt idx="27">
                  <c:v>5.447885996874547E-2</c:v>
                </c:pt>
                <c:pt idx="28">
                  <c:v>3.708203932499364E-2</c:v>
                </c:pt>
                <c:pt idx="29">
                  <c:v>1.8772135804827755E-2</c:v>
                </c:pt>
                <c:pt idx="30">
                  <c:v>-5.1456235106162037E-17</c:v>
                </c:pt>
                <c:pt idx="31">
                  <c:v>-1.8772135804827648E-2</c:v>
                </c:pt>
                <c:pt idx="32">
                  <c:v>-3.7082039324993737E-2</c:v>
                </c:pt>
                <c:pt idx="33">
                  <c:v>-5.4478859968745755E-2</c:v>
                </c:pt>
                <c:pt idx="34">
                  <c:v>-7.053423027509681E-2</c:v>
                </c:pt>
                <c:pt idx="35">
                  <c:v>-8.4852813742385819E-2</c:v>
                </c:pt>
                <c:pt idx="36">
                  <c:v>-9.7082039324993721E-2</c:v>
                </c:pt>
                <c:pt idx="37">
                  <c:v>-0.10692078290260412</c:v>
                </c:pt>
                <c:pt idx="38">
                  <c:v>-0.11412678195541844</c:v>
                </c:pt>
                <c:pt idx="39">
                  <c:v>-0.11852260087141651</c:v>
                </c:pt>
                <c:pt idx="40">
                  <c:v>-0.12</c:v>
                </c:pt>
                <c:pt idx="41">
                  <c:v>-0.1185226008714165</c:v>
                </c:pt>
                <c:pt idx="42">
                  <c:v>-0.11412678195541841</c:v>
                </c:pt>
                <c:pt idx="43">
                  <c:v>-0.10692078290260408</c:v>
                </c:pt>
                <c:pt idx="44">
                  <c:v>-9.7082039324993666E-2</c:v>
                </c:pt>
                <c:pt idx="45">
                  <c:v>-8.4852813742385749E-2</c:v>
                </c:pt>
                <c:pt idx="46">
                  <c:v>-7.053423027509674E-2</c:v>
                </c:pt>
                <c:pt idx="47">
                  <c:v>-5.4478859968745671E-2</c:v>
                </c:pt>
                <c:pt idx="48">
                  <c:v>-3.7082039324993654E-2</c:v>
                </c:pt>
                <c:pt idx="49">
                  <c:v>-1.8772135804827561E-2</c:v>
                </c:pt>
                <c:pt idx="50">
                  <c:v>3.67544536472586E-17</c:v>
                </c:pt>
                <c:pt idx="51">
                  <c:v>1.8772135804827842E-2</c:v>
                </c:pt>
                <c:pt idx="52">
                  <c:v>3.7082039324993724E-2</c:v>
                </c:pt>
                <c:pt idx="53">
                  <c:v>5.4478859968745547E-2</c:v>
                </c:pt>
                <c:pt idx="54">
                  <c:v>7.0534230275096796E-2</c:v>
                </c:pt>
                <c:pt idx="55">
                  <c:v>8.4852813742385721E-2</c:v>
                </c:pt>
                <c:pt idx="56">
                  <c:v>9.7082039324993777E-2</c:v>
                </c:pt>
                <c:pt idx="57">
                  <c:v>0.10692078290260416</c:v>
                </c:pt>
                <c:pt idx="58">
                  <c:v>0.11412678195541844</c:v>
                </c:pt>
                <c:pt idx="59">
                  <c:v>0.11852260087141654</c:v>
                </c:pt>
                <c:pt idx="60">
                  <c:v>0.12</c:v>
                </c:pt>
                <c:pt idx="61">
                  <c:v>0.11852260087141651</c:v>
                </c:pt>
                <c:pt idx="62">
                  <c:v>0.11412678195541842</c:v>
                </c:pt>
                <c:pt idx="63">
                  <c:v>0.10692078290260414</c:v>
                </c:pt>
                <c:pt idx="64">
                  <c:v>9.708203932499368E-2</c:v>
                </c:pt>
                <c:pt idx="65">
                  <c:v>8.485281374238568E-2</c:v>
                </c:pt>
                <c:pt idx="66">
                  <c:v>7.053423027509674E-2</c:v>
                </c:pt>
                <c:pt idx="67">
                  <c:v>5.4478859968745595E-2</c:v>
                </c:pt>
                <c:pt idx="68">
                  <c:v>3.7082039324993668E-2</c:v>
                </c:pt>
                <c:pt idx="69">
                  <c:v>1.8772135804827679E-2</c:v>
                </c:pt>
                <c:pt idx="70">
                  <c:v>-2.2052672188355161E-17</c:v>
                </c:pt>
                <c:pt idx="71">
                  <c:v>-1.8772135804827724E-2</c:v>
                </c:pt>
                <c:pt idx="72">
                  <c:v>-3.7082039324993703E-2</c:v>
                </c:pt>
                <c:pt idx="73">
                  <c:v>-5.447885996874563E-2</c:v>
                </c:pt>
                <c:pt idx="74">
                  <c:v>-7.0534230275096782E-2</c:v>
                </c:pt>
                <c:pt idx="75">
                  <c:v>-8.4852813742385721E-2</c:v>
                </c:pt>
                <c:pt idx="76">
                  <c:v>-9.7082039324993707E-2</c:v>
                </c:pt>
                <c:pt idx="77">
                  <c:v>-0.10692078290260415</c:v>
                </c:pt>
                <c:pt idx="78">
                  <c:v>-0.11412678195541845</c:v>
                </c:pt>
                <c:pt idx="79">
                  <c:v>-0.11852260087141653</c:v>
                </c:pt>
                <c:pt idx="80">
                  <c:v>-0.12</c:v>
                </c:pt>
                <c:pt idx="81">
                  <c:v>-0.11852260087141651</c:v>
                </c:pt>
                <c:pt idx="82">
                  <c:v>-0.11412678195541842</c:v>
                </c:pt>
                <c:pt idx="83">
                  <c:v>-0.10692078290260414</c:v>
                </c:pt>
                <c:pt idx="84">
                  <c:v>-9.708203932499368E-2</c:v>
                </c:pt>
                <c:pt idx="85">
                  <c:v>-8.4852813742385694E-2</c:v>
                </c:pt>
                <c:pt idx="86">
                  <c:v>-7.0534230275096754E-2</c:v>
                </c:pt>
                <c:pt idx="87">
                  <c:v>-5.4478859968745602E-2</c:v>
                </c:pt>
                <c:pt idx="88">
                  <c:v>-3.7082039324993682E-2</c:v>
                </c:pt>
                <c:pt idx="89">
                  <c:v>-1.8772135804827669E-2</c:v>
                </c:pt>
                <c:pt idx="90">
                  <c:v>7.3508907294517198E-18</c:v>
                </c:pt>
                <c:pt idx="91">
                  <c:v>1.877213580482771E-2</c:v>
                </c:pt>
                <c:pt idx="92">
                  <c:v>3.7082039324993696E-2</c:v>
                </c:pt>
                <c:pt idx="93">
                  <c:v>5.4478859968745616E-2</c:v>
                </c:pt>
                <c:pt idx="94">
                  <c:v>7.0534230275096768E-2</c:v>
                </c:pt>
                <c:pt idx="95">
                  <c:v>8.4852813742385708E-2</c:v>
                </c:pt>
                <c:pt idx="96">
                  <c:v>9.7082039324993694E-2</c:v>
                </c:pt>
                <c:pt idx="97">
                  <c:v>0.10692078290260415</c:v>
                </c:pt>
                <c:pt idx="98">
                  <c:v>0.11412678195541842</c:v>
                </c:pt>
                <c:pt idx="99">
                  <c:v>0.11852260087141653</c:v>
                </c:pt>
                <c:pt idx="100">
                  <c:v>0.12</c:v>
                </c:pt>
                <c:pt idx="101">
                  <c:v>0.11852260087141653</c:v>
                </c:pt>
                <c:pt idx="102">
                  <c:v>0.11412678195541842</c:v>
                </c:pt>
                <c:pt idx="103">
                  <c:v>0.10692078290260415</c:v>
                </c:pt>
                <c:pt idx="104">
                  <c:v>9.7082039324993694E-2</c:v>
                </c:pt>
                <c:pt idx="105">
                  <c:v>8.4852813742385708E-2</c:v>
                </c:pt>
                <c:pt idx="106">
                  <c:v>7.0534230275096768E-2</c:v>
                </c:pt>
                <c:pt idx="107">
                  <c:v>5.4478859968745616E-2</c:v>
                </c:pt>
                <c:pt idx="108">
                  <c:v>3.7082039324993696E-2</c:v>
                </c:pt>
                <c:pt idx="109">
                  <c:v>1.877213580482771E-2</c:v>
                </c:pt>
                <c:pt idx="110">
                  <c:v>7.3508907294517198E-18</c:v>
                </c:pt>
                <c:pt idx="111">
                  <c:v>-1.8772135804827669E-2</c:v>
                </c:pt>
                <c:pt idx="112">
                  <c:v>-3.7082039324993682E-2</c:v>
                </c:pt>
                <c:pt idx="113">
                  <c:v>-5.4478859968745602E-2</c:v>
                </c:pt>
                <c:pt idx="114">
                  <c:v>-7.0534230275096754E-2</c:v>
                </c:pt>
                <c:pt idx="115">
                  <c:v>-8.4852813742385694E-2</c:v>
                </c:pt>
                <c:pt idx="116">
                  <c:v>-9.708203932499368E-2</c:v>
                </c:pt>
                <c:pt idx="117">
                  <c:v>-0.10692078290260414</c:v>
                </c:pt>
                <c:pt idx="118">
                  <c:v>-0.11412678195541842</c:v>
                </c:pt>
                <c:pt idx="119">
                  <c:v>-0.11852260087141651</c:v>
                </c:pt>
                <c:pt idx="120">
                  <c:v>-0.12</c:v>
                </c:pt>
                <c:pt idx="121">
                  <c:v>-0.11852260087141653</c:v>
                </c:pt>
                <c:pt idx="122">
                  <c:v>-0.11412678195541845</c:v>
                </c:pt>
                <c:pt idx="123">
                  <c:v>-0.10692078290260415</c:v>
                </c:pt>
                <c:pt idx="124">
                  <c:v>-9.7082039324993707E-2</c:v>
                </c:pt>
                <c:pt idx="125">
                  <c:v>-8.4852813742385721E-2</c:v>
                </c:pt>
                <c:pt idx="126">
                  <c:v>-7.0534230275096782E-2</c:v>
                </c:pt>
                <c:pt idx="127">
                  <c:v>-5.447885996874563E-2</c:v>
                </c:pt>
                <c:pt idx="128">
                  <c:v>-3.7082039324993703E-2</c:v>
                </c:pt>
                <c:pt idx="129">
                  <c:v>-1.8772135804827724E-2</c:v>
                </c:pt>
                <c:pt idx="130">
                  <c:v>-2.2052672188355161E-17</c:v>
                </c:pt>
                <c:pt idx="131">
                  <c:v>1.8772135804827679E-2</c:v>
                </c:pt>
                <c:pt idx="132">
                  <c:v>3.7082039324993668E-2</c:v>
                </c:pt>
                <c:pt idx="133">
                  <c:v>5.4478859968745595E-2</c:v>
                </c:pt>
                <c:pt idx="134">
                  <c:v>7.053423027509674E-2</c:v>
                </c:pt>
                <c:pt idx="135">
                  <c:v>8.485281374238568E-2</c:v>
                </c:pt>
                <c:pt idx="136">
                  <c:v>9.708203932499368E-2</c:v>
                </c:pt>
                <c:pt idx="137">
                  <c:v>0.10692078290260414</c:v>
                </c:pt>
                <c:pt idx="138">
                  <c:v>0.11412678195541842</c:v>
                </c:pt>
                <c:pt idx="139">
                  <c:v>0.11852260087141651</c:v>
                </c:pt>
                <c:pt idx="140">
                  <c:v>0.12</c:v>
                </c:pt>
                <c:pt idx="141">
                  <c:v>0.11852260087141654</c:v>
                </c:pt>
                <c:pt idx="142">
                  <c:v>0.11412678195541844</c:v>
                </c:pt>
                <c:pt idx="143">
                  <c:v>0.10692078290260416</c:v>
                </c:pt>
                <c:pt idx="144">
                  <c:v>9.7082039324993777E-2</c:v>
                </c:pt>
                <c:pt idx="145">
                  <c:v>8.4852813742385721E-2</c:v>
                </c:pt>
                <c:pt idx="146">
                  <c:v>7.0534230275096796E-2</c:v>
                </c:pt>
                <c:pt idx="147">
                  <c:v>5.4478859968745547E-2</c:v>
                </c:pt>
                <c:pt idx="148">
                  <c:v>3.7082039324993724E-2</c:v>
                </c:pt>
                <c:pt idx="149">
                  <c:v>1.8772135804827842E-2</c:v>
                </c:pt>
                <c:pt idx="150">
                  <c:v>3.67544536472586E-17</c:v>
                </c:pt>
                <c:pt idx="151">
                  <c:v>-1.8772135804827561E-2</c:v>
                </c:pt>
                <c:pt idx="152">
                  <c:v>-3.7082039324993654E-2</c:v>
                </c:pt>
                <c:pt idx="153">
                  <c:v>-5.4478859968745671E-2</c:v>
                </c:pt>
                <c:pt idx="154">
                  <c:v>-7.053423027509674E-2</c:v>
                </c:pt>
                <c:pt idx="155">
                  <c:v>-8.4852813742385749E-2</c:v>
                </c:pt>
                <c:pt idx="156">
                  <c:v>-9.7082039324993666E-2</c:v>
                </c:pt>
                <c:pt idx="157">
                  <c:v>-0.10692078290260408</c:v>
                </c:pt>
                <c:pt idx="158">
                  <c:v>-0.11412678195541841</c:v>
                </c:pt>
                <c:pt idx="159">
                  <c:v>-0.1185226008714165</c:v>
                </c:pt>
                <c:pt idx="160">
                  <c:v>-0.12</c:v>
                </c:pt>
                <c:pt idx="161">
                  <c:v>-0.11852260087141651</c:v>
                </c:pt>
                <c:pt idx="162">
                  <c:v>-0.11412678195541844</c:v>
                </c:pt>
                <c:pt idx="163">
                  <c:v>-0.10692078290260412</c:v>
                </c:pt>
                <c:pt idx="164">
                  <c:v>-9.7082039324993721E-2</c:v>
                </c:pt>
                <c:pt idx="165">
                  <c:v>-8.4852813742385819E-2</c:v>
                </c:pt>
                <c:pt idx="166">
                  <c:v>-7.053423027509681E-2</c:v>
                </c:pt>
                <c:pt idx="167">
                  <c:v>-5.4478859968745755E-2</c:v>
                </c:pt>
                <c:pt idx="168">
                  <c:v>-3.7082039324993737E-2</c:v>
                </c:pt>
                <c:pt idx="169">
                  <c:v>-1.8772135804827648E-2</c:v>
                </c:pt>
                <c:pt idx="170">
                  <c:v>-5.1456235106162037E-17</c:v>
                </c:pt>
                <c:pt idx="171">
                  <c:v>1.8772135804827755E-2</c:v>
                </c:pt>
                <c:pt idx="172">
                  <c:v>3.708203932499364E-2</c:v>
                </c:pt>
                <c:pt idx="173">
                  <c:v>5.447885996874547E-2</c:v>
                </c:pt>
                <c:pt idx="174">
                  <c:v>7.053423027509674E-2</c:v>
                </c:pt>
                <c:pt idx="175">
                  <c:v>8.4852813742385583E-2</c:v>
                </c:pt>
                <c:pt idx="176">
                  <c:v>9.7082039324993652E-2</c:v>
                </c:pt>
                <c:pt idx="177">
                  <c:v>0.10692078290260416</c:v>
                </c:pt>
                <c:pt idx="178">
                  <c:v>0.11412678195541841</c:v>
                </c:pt>
                <c:pt idx="179">
                  <c:v>0.11852260087141653</c:v>
                </c:pt>
                <c:pt idx="180">
                  <c:v>0.12</c:v>
                </c:pt>
                <c:pt idx="181">
                  <c:v>0.11852260087141656</c:v>
                </c:pt>
                <c:pt idx="182">
                  <c:v>0.11412678195541852</c:v>
                </c:pt>
                <c:pt idx="183">
                  <c:v>0.10692078290260412</c:v>
                </c:pt>
                <c:pt idx="184">
                  <c:v>9.7082039324993721E-2</c:v>
                </c:pt>
                <c:pt idx="185">
                  <c:v>8.4852813742385666E-2</c:v>
                </c:pt>
                <c:pt idx="186">
                  <c:v>7.0534230275096824E-2</c:v>
                </c:pt>
                <c:pt idx="187">
                  <c:v>5.4478859968745769E-2</c:v>
                </c:pt>
                <c:pt idx="188">
                  <c:v>3.7082039324993953E-2</c:v>
                </c:pt>
                <c:pt idx="189">
                  <c:v>1.8772135804827665E-2</c:v>
                </c:pt>
                <c:pt idx="190">
                  <c:v>6.6158016565065473E-17</c:v>
                </c:pt>
                <c:pt idx="191">
                  <c:v>-1.8772135804827533E-2</c:v>
                </c:pt>
                <c:pt idx="192">
                  <c:v>-3.7082039324993626E-2</c:v>
                </c:pt>
                <c:pt idx="193">
                  <c:v>-5.4478859968745456E-2</c:v>
                </c:pt>
                <c:pt idx="194">
                  <c:v>-7.0534230275096893E-2</c:v>
                </c:pt>
                <c:pt idx="195">
                  <c:v>-8.4852813742385735E-2</c:v>
                </c:pt>
                <c:pt idx="196">
                  <c:v>-9.7082039324993652E-2</c:v>
                </c:pt>
                <c:pt idx="197">
                  <c:v>-0.10692078290260407</c:v>
                </c:pt>
                <c:pt idx="198">
                  <c:v>-0.11412678195541834</c:v>
                </c:pt>
                <c:pt idx="199">
                  <c:v>-0.11852260087141653</c:v>
                </c:pt>
              </c:numCache>
            </c:numRef>
          </c:yVal>
          <c:smooth val="0"/>
          <c:extLst>
            <c:ext xmlns:c16="http://schemas.microsoft.com/office/drawing/2014/chart" uri="{C3380CC4-5D6E-409C-BE32-E72D297353CC}">
              <c16:uniqueId val="{00000001-BE1E-4E8F-9C3B-CCC548B17DFD}"/>
            </c:ext>
          </c:extLst>
        </c:ser>
        <c:dLbls>
          <c:showLegendKey val="0"/>
          <c:showVal val="0"/>
          <c:showCatName val="0"/>
          <c:showSerName val="0"/>
          <c:showPercent val="0"/>
          <c:showBubbleSize val="0"/>
        </c:dLbls>
        <c:axId val="475700415"/>
        <c:axId val="481217647"/>
      </c:scatterChart>
      <c:valAx>
        <c:axId val="47570041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1217647"/>
        <c:crosses val="max"/>
        <c:crossBetween val="midCat"/>
      </c:valAx>
      <c:valAx>
        <c:axId val="481217647"/>
        <c:scaling>
          <c:orientation val="minMax"/>
        </c:scaling>
        <c:delete val="0"/>
        <c:axPos val="r"/>
        <c:majorGridlines>
          <c:spPr>
            <a:ln w="9525" cap="flat" cmpd="sng" algn="ctr">
              <a:solidFill>
                <a:schemeClr val="tx1">
                  <a:lumMod val="15000"/>
                  <a:lumOff val="85000"/>
                </a:schemeClr>
              </a:solidFill>
              <a:round/>
            </a:ln>
            <a:effectLst/>
          </c:spPr>
        </c:majorGridlines>
        <c:numFmt formatCode="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75700415"/>
        <c:crosses val="max"/>
        <c:crossBetween val="midCat"/>
      </c:valAx>
    </c:plotArea>
    <c:plotVisOnly val="1"/>
    <c:dispBlanksAs val="gap"/>
    <c:showDLblsOverMax val="0"/>
    <c:extLst/>
  </c:chart>
  <c:spPr>
    <a:ln w="12700">
      <a:solidFill>
        <a:srgbClr val="002060"/>
      </a:solid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Transfer function |</a:t>
            </a:r>
          </a:p>
        </c:rich>
      </c:tx>
      <c:overlay val="0"/>
      <c:spPr>
        <a:noFill/>
        <a:ln>
          <a:noFill/>
        </a:ln>
        <a:effectLst/>
      </c:spPr>
    </c:title>
    <c:autoTitleDeleted val="0"/>
    <c:plotArea>
      <c:layout/>
      <c:scatterChart>
        <c:scatterStyle val="lineMarker"/>
        <c:varyColors val="0"/>
        <c:ser>
          <c:idx val="0"/>
          <c:order val="0"/>
          <c:tx>
            <c:v>TransferFunction</c:v>
          </c:tx>
          <c:spPr>
            <a:ln w="15875">
              <a:solidFill>
                <a:schemeClr val="accent6">
                  <a:lumMod val="75000"/>
                </a:schemeClr>
              </a:solidFill>
            </a:ln>
          </c:spPr>
          <c:marker>
            <c:symbol val="none"/>
          </c:marker>
          <c:xVal>
            <c:numRef>
              <c:f>Demonstrator!$G$21:$G$220</c:f>
              <c:numCache>
                <c:formatCode>0.0000</c:formatCode>
                <c:ptCount val="200"/>
                <c:pt idx="0">
                  <c:v>-2</c:v>
                </c:pt>
                <c:pt idx="1">
                  <c:v>-1.98</c:v>
                </c:pt>
                <c:pt idx="2">
                  <c:v>-1.96</c:v>
                </c:pt>
                <c:pt idx="3">
                  <c:v>-1.94</c:v>
                </c:pt>
                <c:pt idx="4">
                  <c:v>-1.92</c:v>
                </c:pt>
                <c:pt idx="5">
                  <c:v>-1.9</c:v>
                </c:pt>
                <c:pt idx="6">
                  <c:v>-1.88</c:v>
                </c:pt>
                <c:pt idx="7">
                  <c:v>-1.8599999999999999</c:v>
                </c:pt>
                <c:pt idx="8">
                  <c:v>-1.8399999999999999</c:v>
                </c:pt>
                <c:pt idx="9">
                  <c:v>-1.8199999999999998</c:v>
                </c:pt>
                <c:pt idx="10">
                  <c:v>-1.7999999999999998</c:v>
                </c:pt>
                <c:pt idx="11">
                  <c:v>-1.7799999999999998</c:v>
                </c:pt>
                <c:pt idx="12">
                  <c:v>-1.7599999999999998</c:v>
                </c:pt>
                <c:pt idx="13">
                  <c:v>-1.7399999999999998</c:v>
                </c:pt>
                <c:pt idx="14">
                  <c:v>-1.7199999999999998</c:v>
                </c:pt>
                <c:pt idx="15">
                  <c:v>-1.6999999999999997</c:v>
                </c:pt>
                <c:pt idx="16">
                  <c:v>-1.6799999999999997</c:v>
                </c:pt>
                <c:pt idx="17">
                  <c:v>-1.6599999999999997</c:v>
                </c:pt>
                <c:pt idx="18">
                  <c:v>-1.6399999999999997</c:v>
                </c:pt>
                <c:pt idx="19">
                  <c:v>-1.6199999999999997</c:v>
                </c:pt>
                <c:pt idx="20">
                  <c:v>-1.5999999999999996</c:v>
                </c:pt>
                <c:pt idx="21">
                  <c:v>-1.5799999999999996</c:v>
                </c:pt>
                <c:pt idx="22">
                  <c:v>-1.5599999999999996</c:v>
                </c:pt>
                <c:pt idx="23">
                  <c:v>-1.5399999999999996</c:v>
                </c:pt>
                <c:pt idx="24">
                  <c:v>-1.5199999999999996</c:v>
                </c:pt>
                <c:pt idx="25">
                  <c:v>-1.4999999999999996</c:v>
                </c:pt>
                <c:pt idx="26">
                  <c:v>-1.4799999999999995</c:v>
                </c:pt>
                <c:pt idx="27">
                  <c:v>-1.4599999999999995</c:v>
                </c:pt>
                <c:pt idx="28">
                  <c:v>-1.4399999999999995</c:v>
                </c:pt>
                <c:pt idx="29">
                  <c:v>-1.4199999999999995</c:v>
                </c:pt>
                <c:pt idx="30">
                  <c:v>-1.3999999999999995</c:v>
                </c:pt>
                <c:pt idx="31">
                  <c:v>-1.3799999999999994</c:v>
                </c:pt>
                <c:pt idx="32">
                  <c:v>-1.3599999999999994</c:v>
                </c:pt>
                <c:pt idx="33">
                  <c:v>-1.3399999999999994</c:v>
                </c:pt>
                <c:pt idx="34">
                  <c:v>-1.3199999999999994</c:v>
                </c:pt>
                <c:pt idx="35">
                  <c:v>-1.2999999999999994</c:v>
                </c:pt>
                <c:pt idx="36">
                  <c:v>-1.2799999999999994</c:v>
                </c:pt>
                <c:pt idx="37">
                  <c:v>-1.2599999999999993</c:v>
                </c:pt>
                <c:pt idx="38">
                  <c:v>-1.2399999999999993</c:v>
                </c:pt>
                <c:pt idx="39">
                  <c:v>-1.2199999999999993</c:v>
                </c:pt>
                <c:pt idx="40">
                  <c:v>-1.1999999999999993</c:v>
                </c:pt>
                <c:pt idx="41">
                  <c:v>-1.1799999999999993</c:v>
                </c:pt>
                <c:pt idx="42">
                  <c:v>-1.1599999999999993</c:v>
                </c:pt>
                <c:pt idx="43">
                  <c:v>-1.1399999999999992</c:v>
                </c:pt>
                <c:pt idx="44">
                  <c:v>-1.1199999999999992</c:v>
                </c:pt>
                <c:pt idx="45">
                  <c:v>-1.0999999999999992</c:v>
                </c:pt>
                <c:pt idx="46">
                  <c:v>-1.0799999999999992</c:v>
                </c:pt>
                <c:pt idx="47">
                  <c:v>-1.0599999999999992</c:v>
                </c:pt>
                <c:pt idx="48">
                  <c:v>-1.0399999999999991</c:v>
                </c:pt>
                <c:pt idx="49">
                  <c:v>-1.0199999999999991</c:v>
                </c:pt>
                <c:pt idx="50">
                  <c:v>-0.99999999999999911</c:v>
                </c:pt>
                <c:pt idx="51">
                  <c:v>-0.97999999999999909</c:v>
                </c:pt>
                <c:pt idx="52">
                  <c:v>-0.95999999999999908</c:v>
                </c:pt>
                <c:pt idx="53">
                  <c:v>-0.93999999999999906</c:v>
                </c:pt>
                <c:pt idx="54">
                  <c:v>-0.91999999999999904</c:v>
                </c:pt>
                <c:pt idx="55">
                  <c:v>-0.89999999999999902</c:v>
                </c:pt>
                <c:pt idx="56">
                  <c:v>-0.87999999999999901</c:v>
                </c:pt>
                <c:pt idx="57">
                  <c:v>-0.85999999999999899</c:v>
                </c:pt>
                <c:pt idx="58">
                  <c:v>-0.83999999999999897</c:v>
                </c:pt>
                <c:pt idx="59">
                  <c:v>-0.81999999999999895</c:v>
                </c:pt>
                <c:pt idx="60">
                  <c:v>-0.79999999999999893</c:v>
                </c:pt>
                <c:pt idx="61">
                  <c:v>-0.77999999999999892</c:v>
                </c:pt>
                <c:pt idx="62">
                  <c:v>-0.7599999999999989</c:v>
                </c:pt>
                <c:pt idx="63">
                  <c:v>-0.73999999999999888</c:v>
                </c:pt>
                <c:pt idx="64">
                  <c:v>-0.71999999999999886</c:v>
                </c:pt>
                <c:pt idx="65">
                  <c:v>-0.69999999999999885</c:v>
                </c:pt>
                <c:pt idx="66">
                  <c:v>-0.67999999999999883</c:v>
                </c:pt>
                <c:pt idx="67">
                  <c:v>-0.65999999999999881</c:v>
                </c:pt>
                <c:pt idx="68">
                  <c:v>-0.63999999999999879</c:v>
                </c:pt>
                <c:pt idx="69">
                  <c:v>-0.61999999999999877</c:v>
                </c:pt>
                <c:pt idx="70">
                  <c:v>-0.59999999999999876</c:v>
                </c:pt>
                <c:pt idx="71">
                  <c:v>-0.57999999999999874</c:v>
                </c:pt>
                <c:pt idx="72">
                  <c:v>-0.55999999999999872</c:v>
                </c:pt>
                <c:pt idx="73">
                  <c:v>-0.5399999999999987</c:v>
                </c:pt>
                <c:pt idx="74">
                  <c:v>-0.51999999999999869</c:v>
                </c:pt>
                <c:pt idx="75">
                  <c:v>-0.49999999999999867</c:v>
                </c:pt>
                <c:pt idx="76">
                  <c:v>-0.47999999999999865</c:v>
                </c:pt>
                <c:pt idx="77">
                  <c:v>-0.45999999999999863</c:v>
                </c:pt>
                <c:pt idx="78">
                  <c:v>-0.43999999999999861</c:v>
                </c:pt>
                <c:pt idx="79">
                  <c:v>-0.4199999999999986</c:v>
                </c:pt>
                <c:pt idx="80">
                  <c:v>-0.39999999999999858</c:v>
                </c:pt>
                <c:pt idx="81">
                  <c:v>-0.37999999999999856</c:v>
                </c:pt>
                <c:pt idx="82">
                  <c:v>-0.35999999999999854</c:v>
                </c:pt>
                <c:pt idx="83">
                  <c:v>-0.33999999999999853</c:v>
                </c:pt>
                <c:pt idx="84">
                  <c:v>-0.31999999999999851</c:v>
                </c:pt>
                <c:pt idx="85">
                  <c:v>-0.29999999999999849</c:v>
                </c:pt>
                <c:pt idx="86">
                  <c:v>-0.27999999999999847</c:v>
                </c:pt>
                <c:pt idx="87">
                  <c:v>-0.25999999999999845</c:v>
                </c:pt>
                <c:pt idx="88">
                  <c:v>-0.23999999999999846</c:v>
                </c:pt>
                <c:pt idx="89">
                  <c:v>-0.21999999999999847</c:v>
                </c:pt>
                <c:pt idx="90">
                  <c:v>-0.19999999999999848</c:v>
                </c:pt>
                <c:pt idx="91">
                  <c:v>-0.17999999999999849</c:v>
                </c:pt>
                <c:pt idx="92">
                  <c:v>-0.1599999999999985</c:v>
                </c:pt>
                <c:pt idx="93">
                  <c:v>-0.13999999999999851</c:v>
                </c:pt>
                <c:pt idx="94">
                  <c:v>-0.11999999999999851</c:v>
                </c:pt>
                <c:pt idx="95">
                  <c:v>-9.9999999999998507E-2</c:v>
                </c:pt>
                <c:pt idx="96">
                  <c:v>-7.9999999999998503E-2</c:v>
                </c:pt>
                <c:pt idx="97">
                  <c:v>-5.9999999999998499E-2</c:v>
                </c:pt>
                <c:pt idx="98">
                  <c:v>-3.9999999999998495E-2</c:v>
                </c:pt>
                <c:pt idx="99">
                  <c:v>-1.9999999999998495E-2</c:v>
                </c:pt>
                <c:pt idx="100">
                  <c:v>1.5057399771478686E-15</c:v>
                </c:pt>
                <c:pt idx="101">
                  <c:v>2.0000000000001506E-2</c:v>
                </c:pt>
                <c:pt idx="102">
                  <c:v>4.0000000000001507E-2</c:v>
                </c:pt>
                <c:pt idx="103">
                  <c:v>6.000000000000151E-2</c:v>
                </c:pt>
                <c:pt idx="104">
                  <c:v>8.0000000000001514E-2</c:v>
                </c:pt>
                <c:pt idx="105">
                  <c:v>0.10000000000000152</c:v>
                </c:pt>
                <c:pt idx="106">
                  <c:v>0.12000000000000152</c:v>
                </c:pt>
                <c:pt idx="107">
                  <c:v>0.14000000000000151</c:v>
                </c:pt>
                <c:pt idx="108">
                  <c:v>0.1600000000000015</c:v>
                </c:pt>
                <c:pt idx="109">
                  <c:v>0.18000000000000149</c:v>
                </c:pt>
                <c:pt idx="110">
                  <c:v>0.20000000000000148</c:v>
                </c:pt>
                <c:pt idx="111">
                  <c:v>0.22000000000000147</c:v>
                </c:pt>
                <c:pt idx="112">
                  <c:v>0.24000000000000146</c:v>
                </c:pt>
                <c:pt idx="113">
                  <c:v>0.26000000000000145</c:v>
                </c:pt>
                <c:pt idx="114">
                  <c:v>0.28000000000000147</c:v>
                </c:pt>
                <c:pt idx="115">
                  <c:v>0.30000000000000149</c:v>
                </c:pt>
                <c:pt idx="116">
                  <c:v>0.32000000000000151</c:v>
                </c:pt>
                <c:pt idx="117">
                  <c:v>0.34000000000000152</c:v>
                </c:pt>
                <c:pt idx="118">
                  <c:v>0.36000000000000154</c:v>
                </c:pt>
                <c:pt idx="119">
                  <c:v>0.38000000000000156</c:v>
                </c:pt>
                <c:pt idx="120">
                  <c:v>0.40000000000000158</c:v>
                </c:pt>
                <c:pt idx="121">
                  <c:v>0.42000000000000159</c:v>
                </c:pt>
                <c:pt idx="122">
                  <c:v>0.44000000000000161</c:v>
                </c:pt>
                <c:pt idx="123">
                  <c:v>0.46000000000000163</c:v>
                </c:pt>
                <c:pt idx="124">
                  <c:v>0.48000000000000165</c:v>
                </c:pt>
                <c:pt idx="125">
                  <c:v>0.50000000000000167</c:v>
                </c:pt>
                <c:pt idx="126">
                  <c:v>0.52000000000000168</c:v>
                </c:pt>
                <c:pt idx="127">
                  <c:v>0.5400000000000017</c:v>
                </c:pt>
                <c:pt idx="128">
                  <c:v>0.56000000000000172</c:v>
                </c:pt>
                <c:pt idx="129">
                  <c:v>0.58000000000000174</c:v>
                </c:pt>
                <c:pt idx="130">
                  <c:v>0.60000000000000175</c:v>
                </c:pt>
                <c:pt idx="131">
                  <c:v>0.62000000000000177</c:v>
                </c:pt>
                <c:pt idx="132">
                  <c:v>0.64000000000000179</c:v>
                </c:pt>
                <c:pt idx="133">
                  <c:v>0.66000000000000181</c:v>
                </c:pt>
                <c:pt idx="134">
                  <c:v>0.68000000000000183</c:v>
                </c:pt>
                <c:pt idx="135">
                  <c:v>0.70000000000000184</c:v>
                </c:pt>
                <c:pt idx="136">
                  <c:v>0.72000000000000186</c:v>
                </c:pt>
                <c:pt idx="137">
                  <c:v>0.74000000000000188</c:v>
                </c:pt>
                <c:pt idx="138">
                  <c:v>0.7600000000000019</c:v>
                </c:pt>
                <c:pt idx="139">
                  <c:v>0.78000000000000191</c:v>
                </c:pt>
                <c:pt idx="140">
                  <c:v>0.80000000000000193</c:v>
                </c:pt>
                <c:pt idx="141">
                  <c:v>0.82000000000000195</c:v>
                </c:pt>
                <c:pt idx="142">
                  <c:v>0.84000000000000197</c:v>
                </c:pt>
                <c:pt idx="143">
                  <c:v>0.86000000000000199</c:v>
                </c:pt>
                <c:pt idx="144">
                  <c:v>0.880000000000002</c:v>
                </c:pt>
                <c:pt idx="145">
                  <c:v>0.90000000000000202</c:v>
                </c:pt>
                <c:pt idx="146">
                  <c:v>0.92000000000000204</c:v>
                </c:pt>
                <c:pt idx="147">
                  <c:v>0.94000000000000206</c:v>
                </c:pt>
                <c:pt idx="148">
                  <c:v>0.96000000000000207</c:v>
                </c:pt>
                <c:pt idx="149">
                  <c:v>0.98000000000000209</c:v>
                </c:pt>
                <c:pt idx="150">
                  <c:v>1.000000000000002</c:v>
                </c:pt>
                <c:pt idx="151">
                  <c:v>1.020000000000002</c:v>
                </c:pt>
                <c:pt idx="152">
                  <c:v>1.040000000000002</c:v>
                </c:pt>
                <c:pt idx="153">
                  <c:v>1.0600000000000021</c:v>
                </c:pt>
                <c:pt idx="154">
                  <c:v>1.0800000000000021</c:v>
                </c:pt>
                <c:pt idx="155">
                  <c:v>1.1000000000000021</c:v>
                </c:pt>
                <c:pt idx="156">
                  <c:v>1.1200000000000021</c:v>
                </c:pt>
                <c:pt idx="157">
                  <c:v>1.1400000000000021</c:v>
                </c:pt>
                <c:pt idx="158">
                  <c:v>1.1600000000000021</c:v>
                </c:pt>
                <c:pt idx="159">
                  <c:v>1.1800000000000022</c:v>
                </c:pt>
                <c:pt idx="160">
                  <c:v>1.2000000000000022</c:v>
                </c:pt>
                <c:pt idx="161">
                  <c:v>1.2200000000000022</c:v>
                </c:pt>
                <c:pt idx="162">
                  <c:v>1.2400000000000022</c:v>
                </c:pt>
                <c:pt idx="163">
                  <c:v>1.2600000000000022</c:v>
                </c:pt>
                <c:pt idx="164">
                  <c:v>1.2800000000000022</c:v>
                </c:pt>
                <c:pt idx="165">
                  <c:v>1.3000000000000023</c:v>
                </c:pt>
                <c:pt idx="166">
                  <c:v>1.3200000000000023</c:v>
                </c:pt>
                <c:pt idx="167">
                  <c:v>1.3400000000000023</c:v>
                </c:pt>
                <c:pt idx="168">
                  <c:v>1.3600000000000023</c:v>
                </c:pt>
                <c:pt idx="169">
                  <c:v>1.3800000000000023</c:v>
                </c:pt>
                <c:pt idx="170">
                  <c:v>1.4000000000000024</c:v>
                </c:pt>
                <c:pt idx="171">
                  <c:v>1.4200000000000024</c:v>
                </c:pt>
                <c:pt idx="172">
                  <c:v>1.4400000000000024</c:v>
                </c:pt>
                <c:pt idx="173">
                  <c:v>1.4600000000000024</c:v>
                </c:pt>
                <c:pt idx="174">
                  <c:v>1.4800000000000024</c:v>
                </c:pt>
                <c:pt idx="175">
                  <c:v>1.5000000000000024</c:v>
                </c:pt>
                <c:pt idx="176">
                  <c:v>1.5200000000000025</c:v>
                </c:pt>
                <c:pt idx="177">
                  <c:v>1.5400000000000025</c:v>
                </c:pt>
                <c:pt idx="178">
                  <c:v>1.5600000000000025</c:v>
                </c:pt>
                <c:pt idx="179">
                  <c:v>1.5800000000000025</c:v>
                </c:pt>
                <c:pt idx="180">
                  <c:v>1.6000000000000025</c:v>
                </c:pt>
                <c:pt idx="181">
                  <c:v>1.6200000000000025</c:v>
                </c:pt>
                <c:pt idx="182">
                  <c:v>1.6400000000000026</c:v>
                </c:pt>
                <c:pt idx="183">
                  <c:v>1.6600000000000026</c:v>
                </c:pt>
                <c:pt idx="184">
                  <c:v>1.6800000000000026</c:v>
                </c:pt>
                <c:pt idx="185">
                  <c:v>1.7000000000000026</c:v>
                </c:pt>
                <c:pt idx="186">
                  <c:v>1.7200000000000026</c:v>
                </c:pt>
                <c:pt idx="187">
                  <c:v>1.7400000000000027</c:v>
                </c:pt>
                <c:pt idx="188">
                  <c:v>1.7600000000000027</c:v>
                </c:pt>
                <c:pt idx="189">
                  <c:v>1.7800000000000027</c:v>
                </c:pt>
                <c:pt idx="190">
                  <c:v>1.8000000000000027</c:v>
                </c:pt>
                <c:pt idx="191">
                  <c:v>1.8200000000000027</c:v>
                </c:pt>
                <c:pt idx="192">
                  <c:v>1.8400000000000027</c:v>
                </c:pt>
                <c:pt idx="193">
                  <c:v>1.8600000000000028</c:v>
                </c:pt>
                <c:pt idx="194">
                  <c:v>1.8800000000000028</c:v>
                </c:pt>
                <c:pt idx="195">
                  <c:v>1.9000000000000028</c:v>
                </c:pt>
                <c:pt idx="196">
                  <c:v>1.9200000000000028</c:v>
                </c:pt>
                <c:pt idx="197">
                  <c:v>1.9400000000000028</c:v>
                </c:pt>
                <c:pt idx="198">
                  <c:v>1.9600000000000029</c:v>
                </c:pt>
                <c:pt idx="199">
                  <c:v>1.9800000000000029</c:v>
                </c:pt>
              </c:numCache>
            </c:numRef>
          </c:xVal>
          <c:yVal>
            <c:numRef>
              <c:f>Demonstrator!$M$21:$M$220</c:f>
              <c:numCache>
                <c:formatCode>0.0000</c:formatCode>
                <c:ptCount val="2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-2.4378542028292254E-17</c:v>
                </c:pt>
                <c:pt idx="61">
                  <c:v>4.7272496459828915E-3</c:v>
                </c:pt>
                <c:pt idx="62">
                  <c:v>1.3320011010141821E-2</c:v>
                </c:pt>
                <c:pt idx="63">
                  <c:v>2.4376910674526863E-2</c:v>
                </c:pt>
                <c:pt idx="64">
                  <c:v>3.7386073468499433E-2</c:v>
                </c:pt>
                <c:pt idx="65">
                  <c:v>5.2045548743759704E-2</c:v>
                </c:pt>
                <c:pt idx="66">
                  <c:v>6.8147440032694157E-2</c:v>
                </c:pt>
                <c:pt idx="67">
                  <c:v>8.5535994808181151E-2</c:v>
                </c:pt>
                <c:pt idx="68">
                  <c:v>0.104088038661829</c:v>
                </c:pt>
                <c:pt idx="69">
                  <c:v>0.12370240044165004</c:v>
                </c:pt>
                <c:pt idx="70">
                  <c:v>0.14429361281438882</c:v>
                </c:pt>
                <c:pt idx="71">
                  <c:v>0.1657878876046156</c:v>
                </c:pt>
                <c:pt idx="72">
                  <c:v>0.18812040437418873</c:v>
                </c:pt>
                <c:pt idx="73">
                  <c:v>0.21123340589612996</c:v>
                </c:pt>
                <c:pt idx="74">
                  <c:v>0.2350748144617425</c:v>
                </c:pt>
                <c:pt idx="75">
                  <c:v>0.25959719810717186</c:v>
                </c:pt>
                <c:pt idx="76">
                  <c:v>0.28475697986529575</c:v>
                </c:pt>
                <c:pt idx="77">
                  <c:v>0.31051382059050303</c:v>
                </c:pt>
                <c:pt idx="78">
                  <c:v>0.33683012874893503</c:v>
                </c:pt>
                <c:pt idx="79">
                  <c:v>0.3636706650166428</c:v>
                </c:pt>
                <c:pt idx="80">
                  <c:v>0.39100221895577253</c:v>
                </c:pt>
                <c:pt idx="81">
                  <c:v>0.41879334135815527</c:v>
                </c:pt>
                <c:pt idx="82">
                  <c:v>0.4470141201830829</c:v>
                </c:pt>
                <c:pt idx="83">
                  <c:v>0.4756359910563191</c:v>
                </c:pt>
                <c:pt idx="84">
                  <c:v>0.50463157546869308</c:v>
                </c:pt>
                <c:pt idx="85">
                  <c:v>0.53397454138952272</c:v>
                </c:pt>
                <c:pt idx="86">
                  <c:v>0.56363948217271231</c:v>
                </c:pt>
                <c:pt idx="87">
                  <c:v>0.59360181050223915</c:v>
                </c:pt>
                <c:pt idx="88">
                  <c:v>0.62383766478107539</c:v>
                </c:pt>
                <c:pt idx="89">
                  <c:v>0.65432382587039195</c:v>
                </c:pt>
                <c:pt idx="90">
                  <c:v>0.68503764247429499</c:v>
                </c:pt>
                <c:pt idx="91">
                  <c:v>0.71595696376796614</c:v>
                </c:pt>
                <c:pt idx="92">
                  <c:v>0.74706007810466424</c:v>
                </c:pt>
                <c:pt idx="93">
                  <c:v>0.77832565682467569</c:v>
                </c:pt>
                <c:pt idx="94">
                  <c:v>0.80973270233821615</c:v>
                </c:pt>
                <c:pt idx="95">
                  <c:v>0.84126049977275486</c:v>
                </c:pt>
                <c:pt idx="96">
                  <c:v>0.87288857156954058</c:v>
                </c:pt>
                <c:pt idx="97">
                  <c:v>0.90459663448894601</c:v>
                </c:pt>
                <c:pt idx="98">
                  <c:v>0.93636455854316913</c:v>
                </c:pt>
                <c:pt idx="99">
                  <c:v>0.96817232742052339</c:v>
                </c:pt>
                <c:pt idx="100">
                  <c:v>0.99999999999999778</c:v>
                </c:pt>
                <c:pt idx="101">
                  <c:v>0.96817232742051862</c:v>
                </c:pt>
                <c:pt idx="102">
                  <c:v>0.93636455854316425</c:v>
                </c:pt>
                <c:pt idx="103">
                  <c:v>0.90459663448894123</c:v>
                </c:pt>
                <c:pt idx="104">
                  <c:v>0.87288857156953581</c:v>
                </c:pt>
                <c:pt idx="105">
                  <c:v>0.84126049977275019</c:v>
                </c:pt>
                <c:pt idx="106">
                  <c:v>0.80973270233821149</c:v>
                </c:pt>
                <c:pt idx="107">
                  <c:v>0.77832565682467103</c:v>
                </c:pt>
                <c:pt idx="108">
                  <c:v>0.74706007810465958</c:v>
                </c:pt>
                <c:pt idx="109">
                  <c:v>0.71595696376796158</c:v>
                </c:pt>
                <c:pt idx="110">
                  <c:v>0.68503764247429022</c:v>
                </c:pt>
                <c:pt idx="111">
                  <c:v>0.6543238258703874</c:v>
                </c:pt>
                <c:pt idx="112">
                  <c:v>0.62383766478107072</c:v>
                </c:pt>
                <c:pt idx="113">
                  <c:v>0.59360181050223471</c:v>
                </c:pt>
                <c:pt idx="114">
                  <c:v>0.56363948217270776</c:v>
                </c:pt>
                <c:pt idx="115">
                  <c:v>0.53397454138951828</c:v>
                </c:pt>
                <c:pt idx="116">
                  <c:v>0.50463157546868875</c:v>
                </c:pt>
                <c:pt idx="117">
                  <c:v>0.47563599105631471</c:v>
                </c:pt>
                <c:pt idx="118">
                  <c:v>0.44701412018307862</c:v>
                </c:pt>
                <c:pt idx="119">
                  <c:v>0.41879334135815111</c:v>
                </c:pt>
                <c:pt idx="120">
                  <c:v>0.39100221895576842</c:v>
                </c:pt>
                <c:pt idx="121">
                  <c:v>0.36367066501663886</c:v>
                </c:pt>
                <c:pt idx="122">
                  <c:v>0.3368301287489312</c:v>
                </c:pt>
                <c:pt idx="123">
                  <c:v>0.3105138205904992</c:v>
                </c:pt>
                <c:pt idx="124">
                  <c:v>0.28475697986529191</c:v>
                </c:pt>
                <c:pt idx="125">
                  <c:v>0.25959719810716819</c:v>
                </c:pt>
                <c:pt idx="126">
                  <c:v>0.23507481446173895</c:v>
                </c:pt>
                <c:pt idx="127">
                  <c:v>0.21123340589612652</c:v>
                </c:pt>
                <c:pt idx="128">
                  <c:v>0.18812040437418542</c:v>
                </c:pt>
                <c:pt idx="129">
                  <c:v>0.16578788760461249</c:v>
                </c:pt>
                <c:pt idx="130">
                  <c:v>0.14429361281438566</c:v>
                </c:pt>
                <c:pt idx="131">
                  <c:v>0.12370240044164707</c:v>
                </c:pt>
                <c:pt idx="132">
                  <c:v>0.10408803866182617</c:v>
                </c:pt>
                <c:pt idx="133">
                  <c:v>8.5535994808178542E-2</c:v>
                </c:pt>
                <c:pt idx="134">
                  <c:v>6.8147440032691756E-2</c:v>
                </c:pt>
                <c:pt idx="135">
                  <c:v>5.2045548743757476E-2</c:v>
                </c:pt>
                <c:pt idx="136">
                  <c:v>3.7386073468497379E-2</c:v>
                </c:pt>
                <c:pt idx="137">
                  <c:v>2.4376910674525167E-2</c:v>
                </c:pt>
                <c:pt idx="138">
                  <c:v>1.3320011010140232E-2</c:v>
                </c:pt>
                <c:pt idx="139">
                  <c:v>4.7272496459818316E-3</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numCache>
            </c:numRef>
          </c:yVal>
          <c:smooth val="0"/>
          <c:extLst>
            <c:ext xmlns:c16="http://schemas.microsoft.com/office/drawing/2014/chart" uri="{C3380CC4-5D6E-409C-BE32-E72D297353CC}">
              <c16:uniqueId val="{00000000-30DE-4564-8490-F4182E0DD5C0}"/>
            </c:ext>
          </c:extLst>
        </c:ser>
        <c:dLbls>
          <c:showLegendKey val="0"/>
          <c:showVal val="0"/>
          <c:showCatName val="0"/>
          <c:showSerName val="0"/>
          <c:showPercent val="0"/>
          <c:showBubbleSize val="0"/>
        </c:dLbls>
        <c:axId val="795636111"/>
        <c:axId val="706477039"/>
      </c:scatterChart>
      <c:valAx>
        <c:axId val="795636111"/>
        <c:scaling>
          <c:orientation val="minMax"/>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6477039"/>
        <c:crosses val="max"/>
        <c:crossBetween val="midCat"/>
      </c:valAx>
      <c:valAx>
        <c:axId val="706477039"/>
        <c:scaling>
          <c:orientation val="minMax"/>
          <c:min val="0"/>
        </c:scaling>
        <c:delete val="0"/>
        <c:axPos val="r"/>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5636111"/>
        <c:crosses val="max"/>
        <c:crossBetween val="midCat"/>
        <c:minorUnit val="0.2"/>
      </c:valAx>
    </c:plotArea>
    <c:plotVisOnly val="1"/>
    <c:dispBlanksAs val="gap"/>
    <c:showDLblsOverMax val="0"/>
    <c:extLst/>
  </c:chart>
  <c:spPr>
    <a:ln w="12700">
      <a:solidFill>
        <a:srgbClr val="002060"/>
      </a:solidFill>
    </a:ln>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Signal strength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spPr>
            <a:ln w="12700" cap="rnd">
              <a:solidFill>
                <a:schemeClr val="accent6">
                  <a:lumMod val="50000"/>
                </a:schemeClr>
              </a:solidFill>
              <a:round/>
            </a:ln>
            <a:effectLst/>
          </c:spPr>
          <c:marker>
            <c:symbol val="none"/>
          </c:marker>
          <c:xVal>
            <c:numRef>
              <c:f>Demonstrator!$B$25:$B$216</c:f>
              <c:numCache>
                <c:formatCode>0.000</c:formatCode>
                <c:ptCount val="192"/>
                <c:pt idx="0">
                  <c:v>-24</c:v>
                </c:pt>
                <c:pt idx="1">
                  <c:v>-23.75</c:v>
                </c:pt>
                <c:pt idx="2">
                  <c:v>-23.5</c:v>
                </c:pt>
                <c:pt idx="3">
                  <c:v>-23.25</c:v>
                </c:pt>
                <c:pt idx="4">
                  <c:v>-23</c:v>
                </c:pt>
                <c:pt idx="5">
                  <c:v>-22.75</c:v>
                </c:pt>
                <c:pt idx="6">
                  <c:v>-22.5</c:v>
                </c:pt>
                <c:pt idx="7">
                  <c:v>-22.25</c:v>
                </c:pt>
                <c:pt idx="8">
                  <c:v>-22</c:v>
                </c:pt>
                <c:pt idx="9">
                  <c:v>-21.75</c:v>
                </c:pt>
                <c:pt idx="10">
                  <c:v>-21.5</c:v>
                </c:pt>
                <c:pt idx="11">
                  <c:v>-21.25</c:v>
                </c:pt>
                <c:pt idx="12">
                  <c:v>-21</c:v>
                </c:pt>
                <c:pt idx="13">
                  <c:v>-20.75</c:v>
                </c:pt>
                <c:pt idx="14">
                  <c:v>-20.5</c:v>
                </c:pt>
                <c:pt idx="15">
                  <c:v>-20.25</c:v>
                </c:pt>
                <c:pt idx="16">
                  <c:v>-20</c:v>
                </c:pt>
                <c:pt idx="17">
                  <c:v>-19.75</c:v>
                </c:pt>
                <c:pt idx="18">
                  <c:v>-19.5</c:v>
                </c:pt>
                <c:pt idx="19">
                  <c:v>-19.25</c:v>
                </c:pt>
                <c:pt idx="20">
                  <c:v>-19</c:v>
                </c:pt>
                <c:pt idx="21">
                  <c:v>-18.75</c:v>
                </c:pt>
                <c:pt idx="22">
                  <c:v>-18.5</c:v>
                </c:pt>
                <c:pt idx="23">
                  <c:v>-18.25</c:v>
                </c:pt>
                <c:pt idx="24">
                  <c:v>-18</c:v>
                </c:pt>
                <c:pt idx="25">
                  <c:v>-17.75</c:v>
                </c:pt>
                <c:pt idx="26">
                  <c:v>-17.5</c:v>
                </c:pt>
                <c:pt idx="27">
                  <c:v>-17.25</c:v>
                </c:pt>
                <c:pt idx="28">
                  <c:v>-17</c:v>
                </c:pt>
                <c:pt idx="29">
                  <c:v>-16.75</c:v>
                </c:pt>
                <c:pt idx="30">
                  <c:v>-16.5</c:v>
                </c:pt>
                <c:pt idx="31">
                  <c:v>-16.25</c:v>
                </c:pt>
                <c:pt idx="32">
                  <c:v>-16</c:v>
                </c:pt>
                <c:pt idx="33">
                  <c:v>-15.75</c:v>
                </c:pt>
                <c:pt idx="34">
                  <c:v>-15.5</c:v>
                </c:pt>
                <c:pt idx="35">
                  <c:v>-15.25</c:v>
                </c:pt>
                <c:pt idx="36">
                  <c:v>-15</c:v>
                </c:pt>
                <c:pt idx="37">
                  <c:v>-14.75</c:v>
                </c:pt>
                <c:pt idx="38">
                  <c:v>-14.5</c:v>
                </c:pt>
                <c:pt idx="39">
                  <c:v>-14.25</c:v>
                </c:pt>
                <c:pt idx="40">
                  <c:v>-14</c:v>
                </c:pt>
                <c:pt idx="41">
                  <c:v>-13.75</c:v>
                </c:pt>
                <c:pt idx="42">
                  <c:v>-13.5</c:v>
                </c:pt>
                <c:pt idx="43">
                  <c:v>-13.25</c:v>
                </c:pt>
                <c:pt idx="44">
                  <c:v>-13</c:v>
                </c:pt>
                <c:pt idx="45">
                  <c:v>-12.75</c:v>
                </c:pt>
                <c:pt idx="46">
                  <c:v>-12.5</c:v>
                </c:pt>
                <c:pt idx="47">
                  <c:v>-12.25</c:v>
                </c:pt>
                <c:pt idx="48">
                  <c:v>-12</c:v>
                </c:pt>
                <c:pt idx="49">
                  <c:v>-11.75</c:v>
                </c:pt>
                <c:pt idx="50">
                  <c:v>-11.5</c:v>
                </c:pt>
                <c:pt idx="51">
                  <c:v>-11.25</c:v>
                </c:pt>
                <c:pt idx="52">
                  <c:v>-11</c:v>
                </c:pt>
                <c:pt idx="53">
                  <c:v>-10.75</c:v>
                </c:pt>
                <c:pt idx="54">
                  <c:v>-10.5</c:v>
                </c:pt>
                <c:pt idx="55">
                  <c:v>-10.25</c:v>
                </c:pt>
                <c:pt idx="56">
                  <c:v>-10</c:v>
                </c:pt>
                <c:pt idx="57">
                  <c:v>-9.75</c:v>
                </c:pt>
                <c:pt idx="58">
                  <c:v>-9.5</c:v>
                </c:pt>
                <c:pt idx="59">
                  <c:v>-9.25</c:v>
                </c:pt>
                <c:pt idx="60">
                  <c:v>-9</c:v>
                </c:pt>
                <c:pt idx="61">
                  <c:v>-8.75</c:v>
                </c:pt>
                <c:pt idx="62">
                  <c:v>-8.5</c:v>
                </c:pt>
                <c:pt idx="63">
                  <c:v>-8.25</c:v>
                </c:pt>
                <c:pt idx="64">
                  <c:v>-8</c:v>
                </c:pt>
                <c:pt idx="65">
                  <c:v>-7.75</c:v>
                </c:pt>
                <c:pt idx="66">
                  <c:v>-7.5</c:v>
                </c:pt>
                <c:pt idx="67">
                  <c:v>-7.25</c:v>
                </c:pt>
                <c:pt idx="68">
                  <c:v>-7</c:v>
                </c:pt>
                <c:pt idx="69">
                  <c:v>-6.75</c:v>
                </c:pt>
                <c:pt idx="70">
                  <c:v>-6.5</c:v>
                </c:pt>
                <c:pt idx="71">
                  <c:v>-6.25</c:v>
                </c:pt>
                <c:pt idx="72">
                  <c:v>-6</c:v>
                </c:pt>
                <c:pt idx="73">
                  <c:v>-5.75</c:v>
                </c:pt>
                <c:pt idx="74">
                  <c:v>-5.5</c:v>
                </c:pt>
                <c:pt idx="75">
                  <c:v>-5.25</c:v>
                </c:pt>
                <c:pt idx="76">
                  <c:v>-5</c:v>
                </c:pt>
                <c:pt idx="77">
                  <c:v>-4.75</c:v>
                </c:pt>
                <c:pt idx="78">
                  <c:v>-4.5</c:v>
                </c:pt>
                <c:pt idx="79">
                  <c:v>-4.25</c:v>
                </c:pt>
                <c:pt idx="80">
                  <c:v>-4</c:v>
                </c:pt>
                <c:pt idx="81">
                  <c:v>-3.75</c:v>
                </c:pt>
                <c:pt idx="82">
                  <c:v>-3.5</c:v>
                </c:pt>
                <c:pt idx="83">
                  <c:v>-3.25</c:v>
                </c:pt>
                <c:pt idx="84">
                  <c:v>-3</c:v>
                </c:pt>
                <c:pt idx="85">
                  <c:v>-2.75</c:v>
                </c:pt>
                <c:pt idx="86">
                  <c:v>-2.5</c:v>
                </c:pt>
                <c:pt idx="87">
                  <c:v>-2.25</c:v>
                </c:pt>
                <c:pt idx="88">
                  <c:v>-2</c:v>
                </c:pt>
                <c:pt idx="89">
                  <c:v>-1.75</c:v>
                </c:pt>
                <c:pt idx="90">
                  <c:v>-1.5</c:v>
                </c:pt>
                <c:pt idx="91">
                  <c:v>-1.25</c:v>
                </c:pt>
                <c:pt idx="92">
                  <c:v>-1</c:v>
                </c:pt>
                <c:pt idx="93">
                  <c:v>-0.75</c:v>
                </c:pt>
                <c:pt idx="94">
                  <c:v>-0.5</c:v>
                </c:pt>
                <c:pt idx="95">
                  <c:v>-0.25</c:v>
                </c:pt>
                <c:pt idx="96">
                  <c:v>0</c:v>
                </c:pt>
                <c:pt idx="97">
                  <c:v>0.25</c:v>
                </c:pt>
                <c:pt idx="98">
                  <c:v>0.5</c:v>
                </c:pt>
                <c:pt idx="99">
                  <c:v>0.75</c:v>
                </c:pt>
                <c:pt idx="100">
                  <c:v>1</c:v>
                </c:pt>
                <c:pt idx="101">
                  <c:v>1.25</c:v>
                </c:pt>
                <c:pt idx="102">
                  <c:v>1.5</c:v>
                </c:pt>
                <c:pt idx="103">
                  <c:v>1.75</c:v>
                </c:pt>
                <c:pt idx="104">
                  <c:v>2</c:v>
                </c:pt>
                <c:pt idx="105">
                  <c:v>2.25</c:v>
                </c:pt>
                <c:pt idx="106">
                  <c:v>2.5</c:v>
                </c:pt>
                <c:pt idx="107">
                  <c:v>2.75</c:v>
                </c:pt>
                <c:pt idx="108">
                  <c:v>3</c:v>
                </c:pt>
                <c:pt idx="109">
                  <c:v>3.25</c:v>
                </c:pt>
                <c:pt idx="110">
                  <c:v>3.5</c:v>
                </c:pt>
                <c:pt idx="111">
                  <c:v>3.75</c:v>
                </c:pt>
                <c:pt idx="112">
                  <c:v>4</c:v>
                </c:pt>
                <c:pt idx="113">
                  <c:v>4.25</c:v>
                </c:pt>
                <c:pt idx="114">
                  <c:v>4.5</c:v>
                </c:pt>
                <c:pt idx="115">
                  <c:v>4.75</c:v>
                </c:pt>
                <c:pt idx="116">
                  <c:v>5</c:v>
                </c:pt>
                <c:pt idx="117">
                  <c:v>5.25</c:v>
                </c:pt>
                <c:pt idx="118">
                  <c:v>5.5</c:v>
                </c:pt>
                <c:pt idx="119">
                  <c:v>5.75</c:v>
                </c:pt>
                <c:pt idx="120">
                  <c:v>6</c:v>
                </c:pt>
                <c:pt idx="121">
                  <c:v>6.25</c:v>
                </c:pt>
                <c:pt idx="122">
                  <c:v>6.5</c:v>
                </c:pt>
                <c:pt idx="123">
                  <c:v>6.75</c:v>
                </c:pt>
                <c:pt idx="124">
                  <c:v>7</c:v>
                </c:pt>
                <c:pt idx="125">
                  <c:v>7.25</c:v>
                </c:pt>
                <c:pt idx="126">
                  <c:v>7.5</c:v>
                </c:pt>
                <c:pt idx="127">
                  <c:v>7.75</c:v>
                </c:pt>
                <c:pt idx="128">
                  <c:v>8</c:v>
                </c:pt>
                <c:pt idx="129">
                  <c:v>8.25</c:v>
                </c:pt>
                <c:pt idx="130">
                  <c:v>8.5</c:v>
                </c:pt>
                <c:pt idx="131">
                  <c:v>8.75</c:v>
                </c:pt>
                <c:pt idx="132">
                  <c:v>9</c:v>
                </c:pt>
                <c:pt idx="133">
                  <c:v>9.25</c:v>
                </c:pt>
                <c:pt idx="134">
                  <c:v>9.5</c:v>
                </c:pt>
                <c:pt idx="135">
                  <c:v>9.75</c:v>
                </c:pt>
                <c:pt idx="136">
                  <c:v>10</c:v>
                </c:pt>
                <c:pt idx="137">
                  <c:v>10.25</c:v>
                </c:pt>
                <c:pt idx="138">
                  <c:v>10.5</c:v>
                </c:pt>
                <c:pt idx="139">
                  <c:v>10.75</c:v>
                </c:pt>
                <c:pt idx="140">
                  <c:v>11</c:v>
                </c:pt>
                <c:pt idx="141">
                  <c:v>11.25</c:v>
                </c:pt>
                <c:pt idx="142">
                  <c:v>11.5</c:v>
                </c:pt>
                <c:pt idx="143">
                  <c:v>11.75</c:v>
                </c:pt>
                <c:pt idx="144">
                  <c:v>12</c:v>
                </c:pt>
                <c:pt idx="145">
                  <c:v>12.25</c:v>
                </c:pt>
                <c:pt idx="146">
                  <c:v>12.5</c:v>
                </c:pt>
                <c:pt idx="147">
                  <c:v>12.75</c:v>
                </c:pt>
                <c:pt idx="148">
                  <c:v>13</c:v>
                </c:pt>
                <c:pt idx="149">
                  <c:v>13.25</c:v>
                </c:pt>
                <c:pt idx="150">
                  <c:v>13.5</c:v>
                </c:pt>
                <c:pt idx="151">
                  <c:v>13.75</c:v>
                </c:pt>
                <c:pt idx="152">
                  <c:v>14</c:v>
                </c:pt>
                <c:pt idx="153">
                  <c:v>14.25</c:v>
                </c:pt>
                <c:pt idx="154">
                  <c:v>14.5</c:v>
                </c:pt>
                <c:pt idx="155">
                  <c:v>14.75</c:v>
                </c:pt>
                <c:pt idx="156">
                  <c:v>15</c:v>
                </c:pt>
                <c:pt idx="157">
                  <c:v>15.25</c:v>
                </c:pt>
                <c:pt idx="158">
                  <c:v>15.5</c:v>
                </c:pt>
                <c:pt idx="159">
                  <c:v>15.75</c:v>
                </c:pt>
                <c:pt idx="160">
                  <c:v>16</c:v>
                </c:pt>
                <c:pt idx="161">
                  <c:v>16.25</c:v>
                </c:pt>
                <c:pt idx="162">
                  <c:v>16.5</c:v>
                </c:pt>
                <c:pt idx="163">
                  <c:v>16.75</c:v>
                </c:pt>
                <c:pt idx="164">
                  <c:v>17</c:v>
                </c:pt>
                <c:pt idx="165">
                  <c:v>17.25</c:v>
                </c:pt>
                <c:pt idx="166">
                  <c:v>17.5</c:v>
                </c:pt>
                <c:pt idx="167">
                  <c:v>17.75</c:v>
                </c:pt>
                <c:pt idx="168">
                  <c:v>18</c:v>
                </c:pt>
                <c:pt idx="169">
                  <c:v>18.25</c:v>
                </c:pt>
                <c:pt idx="170">
                  <c:v>18.5</c:v>
                </c:pt>
                <c:pt idx="171">
                  <c:v>18.75</c:v>
                </c:pt>
                <c:pt idx="172">
                  <c:v>19</c:v>
                </c:pt>
                <c:pt idx="173">
                  <c:v>19.25</c:v>
                </c:pt>
                <c:pt idx="174">
                  <c:v>19.5</c:v>
                </c:pt>
                <c:pt idx="175">
                  <c:v>19.75</c:v>
                </c:pt>
                <c:pt idx="176">
                  <c:v>20</c:v>
                </c:pt>
                <c:pt idx="177">
                  <c:v>20.25</c:v>
                </c:pt>
                <c:pt idx="178">
                  <c:v>20.5</c:v>
                </c:pt>
                <c:pt idx="179">
                  <c:v>20.75</c:v>
                </c:pt>
                <c:pt idx="180">
                  <c:v>21</c:v>
                </c:pt>
                <c:pt idx="181">
                  <c:v>21.25</c:v>
                </c:pt>
                <c:pt idx="182">
                  <c:v>21.5</c:v>
                </c:pt>
                <c:pt idx="183">
                  <c:v>21.75</c:v>
                </c:pt>
                <c:pt idx="184">
                  <c:v>22</c:v>
                </c:pt>
                <c:pt idx="185">
                  <c:v>22.25</c:v>
                </c:pt>
                <c:pt idx="186">
                  <c:v>22.5</c:v>
                </c:pt>
                <c:pt idx="187">
                  <c:v>22.75</c:v>
                </c:pt>
                <c:pt idx="188">
                  <c:v>23</c:v>
                </c:pt>
                <c:pt idx="189">
                  <c:v>23.25</c:v>
                </c:pt>
                <c:pt idx="190">
                  <c:v>23.5</c:v>
                </c:pt>
                <c:pt idx="191">
                  <c:v>23.75</c:v>
                </c:pt>
              </c:numCache>
            </c:numRef>
          </c:xVal>
          <c:yVal>
            <c:numRef>
              <c:f>Demonstrator!$S$25:$S$216</c:f>
              <c:numCache>
                <c:formatCode>0.0000</c:formatCode>
                <c:ptCount val="192"/>
                <c:pt idx="0">
                  <c:v>0.76985649832370084</c:v>
                </c:pt>
                <c:pt idx="1">
                  <c:v>0.72020833721459632</c:v>
                </c:pt>
                <c:pt idx="2">
                  <c:v>0.66539806068100038</c:v>
                </c:pt>
                <c:pt idx="3">
                  <c:v>0.61036320006952671</c:v>
                </c:pt>
                <c:pt idx="4">
                  <c:v>0.56184483292962029</c:v>
                </c:pt>
                <c:pt idx="5">
                  <c:v>0.52783954557821167</c:v>
                </c:pt>
                <c:pt idx="6">
                  <c:v>0.51550772792809818</c:v>
                </c:pt>
                <c:pt idx="7">
                  <c:v>0.527839545578207</c:v>
                </c:pt>
                <c:pt idx="8">
                  <c:v>0.5618448329296124</c:v>
                </c:pt>
                <c:pt idx="9">
                  <c:v>0.61036320006951805</c:v>
                </c:pt>
                <c:pt idx="10">
                  <c:v>0.66539806068098795</c:v>
                </c:pt>
                <c:pt idx="11">
                  <c:v>0.72020833721458699</c:v>
                </c:pt>
                <c:pt idx="12">
                  <c:v>0.76985649832369063</c:v>
                </c:pt>
                <c:pt idx="13">
                  <c:v>0.81101101665114839</c:v>
                </c:pt>
                <c:pt idx="14">
                  <c:v>0.8415669878065769</c:v>
                </c:pt>
                <c:pt idx="15">
                  <c:v>0.86030166970015332</c:v>
                </c:pt>
                <c:pt idx="16">
                  <c:v>0.86660645703288219</c:v>
                </c:pt>
                <c:pt idx="17">
                  <c:v>0.86030166970015542</c:v>
                </c:pt>
                <c:pt idx="18">
                  <c:v>0.84156698780657979</c:v>
                </c:pt>
                <c:pt idx="19">
                  <c:v>0.81101101665115338</c:v>
                </c:pt>
                <c:pt idx="20">
                  <c:v>0.76985649832369274</c:v>
                </c:pt>
                <c:pt idx="21">
                  <c:v>0.72020833721458666</c:v>
                </c:pt>
                <c:pt idx="22">
                  <c:v>0.66539806068098584</c:v>
                </c:pt>
                <c:pt idx="23">
                  <c:v>0.6103632000695155</c:v>
                </c:pt>
                <c:pt idx="24">
                  <c:v>0.5618448329296124</c:v>
                </c:pt>
                <c:pt idx="25">
                  <c:v>0.52783954557820867</c:v>
                </c:pt>
                <c:pt idx="26">
                  <c:v>0.51550772792809929</c:v>
                </c:pt>
                <c:pt idx="27">
                  <c:v>0.52783954557821133</c:v>
                </c:pt>
                <c:pt idx="28">
                  <c:v>0.56184483292961696</c:v>
                </c:pt>
                <c:pt idx="29">
                  <c:v>0.61036320006952027</c:v>
                </c:pt>
                <c:pt idx="30">
                  <c:v>0.66539806068099094</c:v>
                </c:pt>
                <c:pt idx="31">
                  <c:v>0.72020833721458921</c:v>
                </c:pt>
                <c:pt idx="32">
                  <c:v>0.76985649832369696</c:v>
                </c:pt>
                <c:pt idx="33">
                  <c:v>0.81101101665115416</c:v>
                </c:pt>
                <c:pt idx="34">
                  <c:v>0.84156698780658112</c:v>
                </c:pt>
                <c:pt idx="35">
                  <c:v>0.86030166970015642</c:v>
                </c:pt>
                <c:pt idx="36">
                  <c:v>0.86660645703288353</c:v>
                </c:pt>
                <c:pt idx="37">
                  <c:v>0.86030166970015653</c:v>
                </c:pt>
                <c:pt idx="38">
                  <c:v>0.84156698780658146</c:v>
                </c:pt>
                <c:pt idx="39">
                  <c:v>0.81101101665115372</c:v>
                </c:pt>
                <c:pt idx="40">
                  <c:v>0.76985649832369596</c:v>
                </c:pt>
                <c:pt idx="41">
                  <c:v>0.7202083372145871</c:v>
                </c:pt>
                <c:pt idx="42">
                  <c:v>0.66539806068098539</c:v>
                </c:pt>
                <c:pt idx="43">
                  <c:v>0.61036320006951506</c:v>
                </c:pt>
                <c:pt idx="44">
                  <c:v>0.5618448329296114</c:v>
                </c:pt>
                <c:pt idx="45">
                  <c:v>0.52783954557820711</c:v>
                </c:pt>
                <c:pt idx="46">
                  <c:v>0.51550772792809807</c:v>
                </c:pt>
                <c:pt idx="47">
                  <c:v>0.52783954557821089</c:v>
                </c:pt>
                <c:pt idx="48">
                  <c:v>0.56184483292961729</c:v>
                </c:pt>
                <c:pt idx="49">
                  <c:v>0.61036320006952005</c:v>
                </c:pt>
                <c:pt idx="50">
                  <c:v>0.66539806068098961</c:v>
                </c:pt>
                <c:pt idx="51">
                  <c:v>0.72020833721458921</c:v>
                </c:pt>
                <c:pt idx="52">
                  <c:v>0.7698564983236964</c:v>
                </c:pt>
                <c:pt idx="53">
                  <c:v>0.81101101665115416</c:v>
                </c:pt>
                <c:pt idx="54">
                  <c:v>0.8415669878065809</c:v>
                </c:pt>
                <c:pt idx="55">
                  <c:v>0.86030166970015554</c:v>
                </c:pt>
                <c:pt idx="56">
                  <c:v>0.86660645703288319</c:v>
                </c:pt>
                <c:pt idx="57">
                  <c:v>0.86030166970015542</c:v>
                </c:pt>
                <c:pt idx="58">
                  <c:v>0.84156698780657979</c:v>
                </c:pt>
                <c:pt idx="59">
                  <c:v>0.81101101665115261</c:v>
                </c:pt>
                <c:pt idx="60">
                  <c:v>0.76985649832369296</c:v>
                </c:pt>
                <c:pt idx="61">
                  <c:v>0.72020833721458477</c:v>
                </c:pt>
                <c:pt idx="62">
                  <c:v>0.66539806068098473</c:v>
                </c:pt>
                <c:pt idx="63">
                  <c:v>0.61036320006951406</c:v>
                </c:pt>
                <c:pt idx="64">
                  <c:v>0.56184483292961096</c:v>
                </c:pt>
                <c:pt idx="65">
                  <c:v>0.52783954557820789</c:v>
                </c:pt>
                <c:pt idx="66">
                  <c:v>0.51550772792809829</c:v>
                </c:pt>
                <c:pt idx="67">
                  <c:v>0.52783954557821122</c:v>
                </c:pt>
                <c:pt idx="68">
                  <c:v>0.56184483292961784</c:v>
                </c:pt>
                <c:pt idx="69">
                  <c:v>0.61036320006952161</c:v>
                </c:pt>
                <c:pt idx="70">
                  <c:v>0.66539806068099216</c:v>
                </c:pt>
                <c:pt idx="71">
                  <c:v>0.72020833721459121</c:v>
                </c:pt>
                <c:pt idx="72">
                  <c:v>0.76985649832369785</c:v>
                </c:pt>
                <c:pt idx="73">
                  <c:v>0.81101101665115494</c:v>
                </c:pt>
                <c:pt idx="74">
                  <c:v>0.84156698780658223</c:v>
                </c:pt>
                <c:pt idx="75">
                  <c:v>0.86030166970015631</c:v>
                </c:pt>
                <c:pt idx="76">
                  <c:v>0.8666064570328833</c:v>
                </c:pt>
                <c:pt idx="77">
                  <c:v>0.86030166970015509</c:v>
                </c:pt>
                <c:pt idx="78">
                  <c:v>0.84156698780657946</c:v>
                </c:pt>
                <c:pt idx="79">
                  <c:v>0.8110110166511515</c:v>
                </c:pt>
                <c:pt idx="80">
                  <c:v>0.76985649832369252</c:v>
                </c:pt>
                <c:pt idx="81">
                  <c:v>0.72020833721458444</c:v>
                </c:pt>
                <c:pt idx="82">
                  <c:v>0.66539806068098417</c:v>
                </c:pt>
                <c:pt idx="83">
                  <c:v>0.61036320006951372</c:v>
                </c:pt>
                <c:pt idx="84">
                  <c:v>0.56184483292961074</c:v>
                </c:pt>
                <c:pt idx="85">
                  <c:v>0.52783954557820667</c:v>
                </c:pt>
                <c:pt idx="86">
                  <c:v>0.51550772792809785</c:v>
                </c:pt>
                <c:pt idx="87">
                  <c:v>0.52783954557821078</c:v>
                </c:pt>
                <c:pt idx="88">
                  <c:v>0.56184483292961762</c:v>
                </c:pt>
                <c:pt idx="89">
                  <c:v>0.61036320006952216</c:v>
                </c:pt>
                <c:pt idx="90">
                  <c:v>0.66539806068099239</c:v>
                </c:pt>
                <c:pt idx="91">
                  <c:v>0.72020833721459177</c:v>
                </c:pt>
                <c:pt idx="92">
                  <c:v>0.76985649832369762</c:v>
                </c:pt>
                <c:pt idx="93">
                  <c:v>0.81101101665115527</c:v>
                </c:pt>
                <c:pt idx="94">
                  <c:v>0.84156698780658223</c:v>
                </c:pt>
                <c:pt idx="95">
                  <c:v>0.86030166970015665</c:v>
                </c:pt>
                <c:pt idx="96">
                  <c:v>0.86660645703288353</c:v>
                </c:pt>
                <c:pt idx="97">
                  <c:v>0.8603016697001552</c:v>
                </c:pt>
                <c:pt idx="98">
                  <c:v>0.84156698780657913</c:v>
                </c:pt>
                <c:pt idx="99">
                  <c:v>0.8110110166511505</c:v>
                </c:pt>
                <c:pt idx="100">
                  <c:v>0.76985649832369152</c:v>
                </c:pt>
                <c:pt idx="101">
                  <c:v>0.7202083372145841</c:v>
                </c:pt>
                <c:pt idx="102">
                  <c:v>0.66539806068098417</c:v>
                </c:pt>
                <c:pt idx="103">
                  <c:v>0.61036320006951406</c:v>
                </c:pt>
                <c:pt idx="104">
                  <c:v>0.56184483292961152</c:v>
                </c:pt>
                <c:pt idx="105">
                  <c:v>0.52783954557820767</c:v>
                </c:pt>
                <c:pt idx="106">
                  <c:v>0.51550772792809829</c:v>
                </c:pt>
                <c:pt idx="107">
                  <c:v>0.52783954557821056</c:v>
                </c:pt>
                <c:pt idx="108">
                  <c:v>0.56184483292961684</c:v>
                </c:pt>
                <c:pt idx="109">
                  <c:v>0.61036320006952138</c:v>
                </c:pt>
                <c:pt idx="110">
                  <c:v>0.66539806068099205</c:v>
                </c:pt>
                <c:pt idx="111">
                  <c:v>0.72020833721459165</c:v>
                </c:pt>
                <c:pt idx="112">
                  <c:v>0.76985649832369907</c:v>
                </c:pt>
                <c:pt idx="113">
                  <c:v>0.81101101665115671</c:v>
                </c:pt>
                <c:pt idx="114">
                  <c:v>0.84156698780658279</c:v>
                </c:pt>
                <c:pt idx="115">
                  <c:v>0.86030166970015676</c:v>
                </c:pt>
                <c:pt idx="116">
                  <c:v>0.86660645703288308</c:v>
                </c:pt>
                <c:pt idx="117">
                  <c:v>0.86030166970015431</c:v>
                </c:pt>
                <c:pt idx="118">
                  <c:v>0.84156698780657835</c:v>
                </c:pt>
                <c:pt idx="119">
                  <c:v>0.81101101665114994</c:v>
                </c:pt>
                <c:pt idx="120">
                  <c:v>0.76985649832369052</c:v>
                </c:pt>
                <c:pt idx="121">
                  <c:v>0.72020833721458322</c:v>
                </c:pt>
                <c:pt idx="122">
                  <c:v>0.66539806068098295</c:v>
                </c:pt>
                <c:pt idx="123">
                  <c:v>0.61036320006951339</c:v>
                </c:pt>
                <c:pt idx="124">
                  <c:v>0.56184483292961096</c:v>
                </c:pt>
                <c:pt idx="125">
                  <c:v>0.52783954557820711</c:v>
                </c:pt>
                <c:pt idx="126">
                  <c:v>0.51550772792809763</c:v>
                </c:pt>
                <c:pt idx="127">
                  <c:v>0.52783954557821056</c:v>
                </c:pt>
                <c:pt idx="128">
                  <c:v>0.56184483292961762</c:v>
                </c:pt>
                <c:pt idx="129">
                  <c:v>0.61036320006952316</c:v>
                </c:pt>
                <c:pt idx="130">
                  <c:v>0.66539806068099405</c:v>
                </c:pt>
                <c:pt idx="131">
                  <c:v>0.72020833721459343</c:v>
                </c:pt>
                <c:pt idx="132">
                  <c:v>0.76985649832369996</c:v>
                </c:pt>
                <c:pt idx="133">
                  <c:v>0.81101101665115849</c:v>
                </c:pt>
                <c:pt idx="134">
                  <c:v>0.84156698780658412</c:v>
                </c:pt>
                <c:pt idx="135">
                  <c:v>0.86030166970015776</c:v>
                </c:pt>
                <c:pt idx="136">
                  <c:v>0.86660645703288397</c:v>
                </c:pt>
                <c:pt idx="137">
                  <c:v>0.86030166970015498</c:v>
                </c:pt>
                <c:pt idx="138">
                  <c:v>0.84156698780657868</c:v>
                </c:pt>
                <c:pt idx="139">
                  <c:v>0.81101101665114883</c:v>
                </c:pt>
                <c:pt idx="140">
                  <c:v>0.76985649832368985</c:v>
                </c:pt>
                <c:pt idx="141">
                  <c:v>0.72020833721458188</c:v>
                </c:pt>
                <c:pt idx="142">
                  <c:v>0.66539806068098273</c:v>
                </c:pt>
                <c:pt idx="143">
                  <c:v>0.6103632000695135</c:v>
                </c:pt>
                <c:pt idx="144">
                  <c:v>0.56184483292961163</c:v>
                </c:pt>
                <c:pt idx="145">
                  <c:v>0.52783954557820811</c:v>
                </c:pt>
                <c:pt idx="146">
                  <c:v>0.51550772792809851</c:v>
                </c:pt>
                <c:pt idx="147">
                  <c:v>0.52783954557821089</c:v>
                </c:pt>
                <c:pt idx="148">
                  <c:v>0.56184483292961673</c:v>
                </c:pt>
                <c:pt idx="149">
                  <c:v>0.61036320006952183</c:v>
                </c:pt>
                <c:pt idx="150">
                  <c:v>0.66539806068099316</c:v>
                </c:pt>
                <c:pt idx="151">
                  <c:v>0.72020833721459399</c:v>
                </c:pt>
                <c:pt idx="152">
                  <c:v>0.7698564983237004</c:v>
                </c:pt>
                <c:pt idx="153">
                  <c:v>0.81101101665115827</c:v>
                </c:pt>
                <c:pt idx="154">
                  <c:v>0.84156698780658357</c:v>
                </c:pt>
                <c:pt idx="155">
                  <c:v>0.86030166970015798</c:v>
                </c:pt>
                <c:pt idx="156">
                  <c:v>0.86660645703288308</c:v>
                </c:pt>
                <c:pt idx="157">
                  <c:v>0.86030166970015387</c:v>
                </c:pt>
                <c:pt idx="158">
                  <c:v>0.84156698780657657</c:v>
                </c:pt>
                <c:pt idx="159">
                  <c:v>0.81101101665114861</c:v>
                </c:pt>
                <c:pt idx="160">
                  <c:v>0.7698564983236883</c:v>
                </c:pt>
                <c:pt idx="161">
                  <c:v>0.72020833721458033</c:v>
                </c:pt>
                <c:pt idx="162">
                  <c:v>0.66539806068098106</c:v>
                </c:pt>
                <c:pt idx="163">
                  <c:v>0.61036320006951061</c:v>
                </c:pt>
                <c:pt idx="164">
                  <c:v>0.56184483292960796</c:v>
                </c:pt>
                <c:pt idx="165">
                  <c:v>0.52783954557820523</c:v>
                </c:pt>
                <c:pt idx="166">
                  <c:v>0.51550772792809774</c:v>
                </c:pt>
                <c:pt idx="167">
                  <c:v>0.52783954557821211</c:v>
                </c:pt>
                <c:pt idx="168">
                  <c:v>0.56184483292961995</c:v>
                </c:pt>
                <c:pt idx="169">
                  <c:v>0.61036320006952494</c:v>
                </c:pt>
                <c:pt idx="170">
                  <c:v>0.66539806068099649</c:v>
                </c:pt>
                <c:pt idx="171">
                  <c:v>0.72020833721459543</c:v>
                </c:pt>
                <c:pt idx="172">
                  <c:v>0.76985649832370373</c:v>
                </c:pt>
                <c:pt idx="173">
                  <c:v>0.81101101665115982</c:v>
                </c:pt>
                <c:pt idx="174">
                  <c:v>0.84156698780658534</c:v>
                </c:pt>
                <c:pt idx="175">
                  <c:v>0.86030166970015898</c:v>
                </c:pt>
                <c:pt idx="176">
                  <c:v>0.86660645703288375</c:v>
                </c:pt>
                <c:pt idx="177">
                  <c:v>0.86030166970015376</c:v>
                </c:pt>
                <c:pt idx="178">
                  <c:v>0.8415669878065769</c:v>
                </c:pt>
                <c:pt idx="179">
                  <c:v>0.81101101665114861</c:v>
                </c:pt>
                <c:pt idx="180">
                  <c:v>0.76985649832369085</c:v>
                </c:pt>
                <c:pt idx="181">
                  <c:v>0.72020833721458521</c:v>
                </c:pt>
                <c:pt idx="182">
                  <c:v>0.66539806068098672</c:v>
                </c:pt>
                <c:pt idx="183">
                  <c:v>0.6103632000695165</c:v>
                </c:pt>
                <c:pt idx="184">
                  <c:v>0.56184483292961185</c:v>
                </c:pt>
                <c:pt idx="185">
                  <c:v>0.52783954557820489</c:v>
                </c:pt>
                <c:pt idx="186">
                  <c:v>0.51550772792809374</c:v>
                </c:pt>
                <c:pt idx="187">
                  <c:v>0.52783954557820356</c:v>
                </c:pt>
                <c:pt idx="188">
                  <c:v>0.56184483292960874</c:v>
                </c:pt>
                <c:pt idx="189">
                  <c:v>0.61036320006951339</c:v>
                </c:pt>
                <c:pt idx="190">
                  <c:v>0.66539806068098639</c:v>
                </c:pt>
                <c:pt idx="191">
                  <c:v>0.72020833721458788</c:v>
                </c:pt>
              </c:numCache>
            </c:numRef>
          </c:yVal>
          <c:smooth val="0"/>
          <c:extLst>
            <c:ext xmlns:c16="http://schemas.microsoft.com/office/drawing/2014/chart" uri="{C3380CC4-5D6E-409C-BE32-E72D297353CC}">
              <c16:uniqueId val="{00000000-7F0A-4C81-A03D-29D866588118}"/>
            </c:ext>
          </c:extLst>
        </c:ser>
        <c:dLbls>
          <c:showLegendKey val="0"/>
          <c:showVal val="0"/>
          <c:showCatName val="0"/>
          <c:showSerName val="0"/>
          <c:showPercent val="0"/>
          <c:showBubbleSize val="0"/>
        </c:dLbls>
        <c:axId val="475700415"/>
        <c:axId val="481217647"/>
      </c:scatterChart>
      <c:valAx>
        <c:axId val="47570041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1217647"/>
        <c:crosses val="max"/>
        <c:crossBetween val="midCat"/>
      </c:valAx>
      <c:valAx>
        <c:axId val="481217647"/>
        <c:scaling>
          <c:orientation val="minMax"/>
        </c:scaling>
        <c:delete val="0"/>
        <c:axPos val="r"/>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75700415"/>
        <c:crosses val="max"/>
        <c:crossBetween val="midCat"/>
      </c:valAx>
      <c:spPr>
        <a:noFill/>
        <a:ln w="127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00206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Difference </a:t>
            </a:r>
            <a:r>
              <a:rPr lang="en-US" sz="1400" b="0" i="0" u="none" strike="noStrike" baseline="0">
                <a:solidFill>
                  <a:sysClr val="windowText" lastClr="000000"/>
                </a:solidFill>
                <a:effectLst/>
              </a:rPr>
              <a:t>/ µm</a:t>
            </a:r>
            <a:endParaRPr lang="en-US">
              <a:solidFill>
                <a:sysClr val="windowText" lastClr="000000"/>
              </a:solidFill>
            </a:endParaRPr>
          </a:p>
        </c:rich>
      </c:tx>
      <c:overlay val="0"/>
      <c:spPr>
        <a:noFill/>
        <a:ln>
          <a:noFill/>
        </a:ln>
        <a:effectLst/>
      </c:spPr>
    </c:title>
    <c:autoTitleDeleted val="0"/>
    <c:plotArea>
      <c:layout>
        <c:manualLayout>
          <c:layoutTarget val="inner"/>
          <c:xMode val="edge"/>
          <c:yMode val="edge"/>
          <c:x val="4.8325556527656265E-2"/>
          <c:y val="0.32877622495157344"/>
          <c:w val="0.82305045202683003"/>
          <c:h val="0.59784853501632429"/>
        </c:manualLayout>
      </c:layout>
      <c:scatterChart>
        <c:scatterStyle val="lineMarker"/>
        <c:varyColors val="0"/>
        <c:ser>
          <c:idx val="0"/>
          <c:order val="0"/>
          <c:spPr>
            <a:ln w="12700">
              <a:solidFill>
                <a:srgbClr val="C00000"/>
              </a:solidFill>
            </a:ln>
          </c:spPr>
          <c:marker>
            <c:symbol val="none"/>
          </c:marker>
          <c:xVal>
            <c:numRef>
              <c:f>Demonstrator!$B$25:$B$216</c:f>
              <c:numCache>
                <c:formatCode>0.000</c:formatCode>
                <c:ptCount val="192"/>
                <c:pt idx="0">
                  <c:v>-24</c:v>
                </c:pt>
                <c:pt idx="1">
                  <c:v>-23.75</c:v>
                </c:pt>
                <c:pt idx="2">
                  <c:v>-23.5</c:v>
                </c:pt>
                <c:pt idx="3">
                  <c:v>-23.25</c:v>
                </c:pt>
                <c:pt idx="4">
                  <c:v>-23</c:v>
                </c:pt>
                <c:pt idx="5">
                  <c:v>-22.75</c:v>
                </c:pt>
                <c:pt idx="6">
                  <c:v>-22.5</c:v>
                </c:pt>
                <c:pt idx="7">
                  <c:v>-22.25</c:v>
                </c:pt>
                <c:pt idx="8">
                  <c:v>-22</c:v>
                </c:pt>
                <c:pt idx="9">
                  <c:v>-21.75</c:v>
                </c:pt>
                <c:pt idx="10">
                  <c:v>-21.5</c:v>
                </c:pt>
                <c:pt idx="11">
                  <c:v>-21.25</c:v>
                </c:pt>
                <c:pt idx="12">
                  <c:v>-21</c:v>
                </c:pt>
                <c:pt idx="13">
                  <c:v>-20.75</c:v>
                </c:pt>
                <c:pt idx="14">
                  <c:v>-20.5</c:v>
                </c:pt>
                <c:pt idx="15">
                  <c:v>-20.25</c:v>
                </c:pt>
                <c:pt idx="16">
                  <c:v>-20</c:v>
                </c:pt>
                <c:pt idx="17">
                  <c:v>-19.75</c:v>
                </c:pt>
                <c:pt idx="18">
                  <c:v>-19.5</c:v>
                </c:pt>
                <c:pt idx="19">
                  <c:v>-19.25</c:v>
                </c:pt>
                <c:pt idx="20">
                  <c:v>-19</c:v>
                </c:pt>
                <c:pt idx="21">
                  <c:v>-18.75</c:v>
                </c:pt>
                <c:pt idx="22">
                  <c:v>-18.5</c:v>
                </c:pt>
                <c:pt idx="23">
                  <c:v>-18.25</c:v>
                </c:pt>
                <c:pt idx="24">
                  <c:v>-18</c:v>
                </c:pt>
                <c:pt idx="25">
                  <c:v>-17.75</c:v>
                </c:pt>
                <c:pt idx="26">
                  <c:v>-17.5</c:v>
                </c:pt>
                <c:pt idx="27">
                  <c:v>-17.25</c:v>
                </c:pt>
                <c:pt idx="28">
                  <c:v>-17</c:v>
                </c:pt>
                <c:pt idx="29">
                  <c:v>-16.75</c:v>
                </c:pt>
                <c:pt idx="30">
                  <c:v>-16.5</c:v>
                </c:pt>
                <c:pt idx="31">
                  <c:v>-16.25</c:v>
                </c:pt>
                <c:pt idx="32">
                  <c:v>-16</c:v>
                </c:pt>
                <c:pt idx="33">
                  <c:v>-15.75</c:v>
                </c:pt>
                <c:pt idx="34">
                  <c:v>-15.5</c:v>
                </c:pt>
                <c:pt idx="35">
                  <c:v>-15.25</c:v>
                </c:pt>
                <c:pt idx="36">
                  <c:v>-15</c:v>
                </c:pt>
                <c:pt idx="37">
                  <c:v>-14.75</c:v>
                </c:pt>
                <c:pt idx="38">
                  <c:v>-14.5</c:v>
                </c:pt>
                <c:pt idx="39">
                  <c:v>-14.25</c:v>
                </c:pt>
                <c:pt idx="40">
                  <c:v>-14</c:v>
                </c:pt>
                <c:pt idx="41">
                  <c:v>-13.75</c:v>
                </c:pt>
                <c:pt idx="42">
                  <c:v>-13.5</c:v>
                </c:pt>
                <c:pt idx="43">
                  <c:v>-13.25</c:v>
                </c:pt>
                <c:pt idx="44">
                  <c:v>-13</c:v>
                </c:pt>
                <c:pt idx="45">
                  <c:v>-12.75</c:v>
                </c:pt>
                <c:pt idx="46">
                  <c:v>-12.5</c:v>
                </c:pt>
                <c:pt idx="47">
                  <c:v>-12.25</c:v>
                </c:pt>
                <c:pt idx="48">
                  <c:v>-12</c:v>
                </c:pt>
                <c:pt idx="49">
                  <c:v>-11.75</c:v>
                </c:pt>
                <c:pt idx="50">
                  <c:v>-11.5</c:v>
                </c:pt>
                <c:pt idx="51">
                  <c:v>-11.25</c:v>
                </c:pt>
                <c:pt idx="52">
                  <c:v>-11</c:v>
                </c:pt>
                <c:pt idx="53">
                  <c:v>-10.75</c:v>
                </c:pt>
                <c:pt idx="54">
                  <c:v>-10.5</c:v>
                </c:pt>
                <c:pt idx="55">
                  <c:v>-10.25</c:v>
                </c:pt>
                <c:pt idx="56">
                  <c:v>-10</c:v>
                </c:pt>
                <c:pt idx="57">
                  <c:v>-9.75</c:v>
                </c:pt>
                <c:pt idx="58">
                  <c:v>-9.5</c:v>
                </c:pt>
                <c:pt idx="59">
                  <c:v>-9.25</c:v>
                </c:pt>
                <c:pt idx="60">
                  <c:v>-9</c:v>
                </c:pt>
                <c:pt idx="61">
                  <c:v>-8.75</c:v>
                </c:pt>
                <c:pt idx="62">
                  <c:v>-8.5</c:v>
                </c:pt>
                <c:pt idx="63">
                  <c:v>-8.25</c:v>
                </c:pt>
                <c:pt idx="64">
                  <c:v>-8</c:v>
                </c:pt>
                <c:pt idx="65">
                  <c:v>-7.75</c:v>
                </c:pt>
                <c:pt idx="66">
                  <c:v>-7.5</c:v>
                </c:pt>
                <c:pt idx="67">
                  <c:v>-7.25</c:v>
                </c:pt>
                <c:pt idx="68">
                  <c:v>-7</c:v>
                </c:pt>
                <c:pt idx="69">
                  <c:v>-6.75</c:v>
                </c:pt>
                <c:pt idx="70">
                  <c:v>-6.5</c:v>
                </c:pt>
                <c:pt idx="71">
                  <c:v>-6.25</c:v>
                </c:pt>
                <c:pt idx="72">
                  <c:v>-6</c:v>
                </c:pt>
                <c:pt idx="73">
                  <c:v>-5.75</c:v>
                </c:pt>
                <c:pt idx="74">
                  <c:v>-5.5</c:v>
                </c:pt>
                <c:pt idx="75">
                  <c:v>-5.25</c:v>
                </c:pt>
                <c:pt idx="76">
                  <c:v>-5</c:v>
                </c:pt>
                <c:pt idx="77">
                  <c:v>-4.75</c:v>
                </c:pt>
                <c:pt idx="78">
                  <c:v>-4.5</c:v>
                </c:pt>
                <c:pt idx="79">
                  <c:v>-4.25</c:v>
                </c:pt>
                <c:pt idx="80">
                  <c:v>-4</c:v>
                </c:pt>
                <c:pt idx="81">
                  <c:v>-3.75</c:v>
                </c:pt>
                <c:pt idx="82">
                  <c:v>-3.5</c:v>
                </c:pt>
                <c:pt idx="83">
                  <c:v>-3.25</c:v>
                </c:pt>
                <c:pt idx="84">
                  <c:v>-3</c:v>
                </c:pt>
                <c:pt idx="85">
                  <c:v>-2.75</c:v>
                </c:pt>
                <c:pt idx="86">
                  <c:v>-2.5</c:v>
                </c:pt>
                <c:pt idx="87">
                  <c:v>-2.25</c:v>
                </c:pt>
                <c:pt idx="88">
                  <c:v>-2</c:v>
                </c:pt>
                <c:pt idx="89">
                  <c:v>-1.75</c:v>
                </c:pt>
                <c:pt idx="90">
                  <c:v>-1.5</c:v>
                </c:pt>
                <c:pt idx="91">
                  <c:v>-1.25</c:v>
                </c:pt>
                <c:pt idx="92">
                  <c:v>-1</c:v>
                </c:pt>
                <c:pt idx="93">
                  <c:v>-0.75</c:v>
                </c:pt>
                <c:pt idx="94">
                  <c:v>-0.5</c:v>
                </c:pt>
                <c:pt idx="95">
                  <c:v>-0.25</c:v>
                </c:pt>
                <c:pt idx="96">
                  <c:v>0</c:v>
                </c:pt>
                <c:pt idx="97">
                  <c:v>0.25</c:v>
                </c:pt>
                <c:pt idx="98">
                  <c:v>0.5</c:v>
                </c:pt>
                <c:pt idx="99">
                  <c:v>0.75</c:v>
                </c:pt>
                <c:pt idx="100">
                  <c:v>1</c:v>
                </c:pt>
                <c:pt idx="101">
                  <c:v>1.25</c:v>
                </c:pt>
                <c:pt idx="102">
                  <c:v>1.5</c:v>
                </c:pt>
                <c:pt idx="103">
                  <c:v>1.75</c:v>
                </c:pt>
                <c:pt idx="104">
                  <c:v>2</c:v>
                </c:pt>
                <c:pt idx="105">
                  <c:v>2.25</c:v>
                </c:pt>
                <c:pt idx="106">
                  <c:v>2.5</c:v>
                </c:pt>
                <c:pt idx="107">
                  <c:v>2.75</c:v>
                </c:pt>
                <c:pt idx="108">
                  <c:v>3</c:v>
                </c:pt>
                <c:pt idx="109">
                  <c:v>3.25</c:v>
                </c:pt>
                <c:pt idx="110">
                  <c:v>3.5</c:v>
                </c:pt>
                <c:pt idx="111">
                  <c:v>3.75</c:v>
                </c:pt>
                <c:pt idx="112">
                  <c:v>4</c:v>
                </c:pt>
                <c:pt idx="113">
                  <c:v>4.25</c:v>
                </c:pt>
                <c:pt idx="114">
                  <c:v>4.5</c:v>
                </c:pt>
                <c:pt idx="115">
                  <c:v>4.75</c:v>
                </c:pt>
                <c:pt idx="116">
                  <c:v>5</c:v>
                </c:pt>
                <c:pt idx="117">
                  <c:v>5.25</c:v>
                </c:pt>
                <c:pt idx="118">
                  <c:v>5.5</c:v>
                </c:pt>
                <c:pt idx="119">
                  <c:v>5.75</c:v>
                </c:pt>
                <c:pt idx="120">
                  <c:v>6</c:v>
                </c:pt>
                <c:pt idx="121">
                  <c:v>6.25</c:v>
                </c:pt>
                <c:pt idx="122">
                  <c:v>6.5</c:v>
                </c:pt>
                <c:pt idx="123">
                  <c:v>6.75</c:v>
                </c:pt>
                <c:pt idx="124">
                  <c:v>7</c:v>
                </c:pt>
                <c:pt idx="125">
                  <c:v>7.25</c:v>
                </c:pt>
                <c:pt idx="126">
                  <c:v>7.5</c:v>
                </c:pt>
                <c:pt idx="127">
                  <c:v>7.75</c:v>
                </c:pt>
                <c:pt idx="128">
                  <c:v>8</c:v>
                </c:pt>
                <c:pt idx="129">
                  <c:v>8.25</c:v>
                </c:pt>
                <c:pt idx="130">
                  <c:v>8.5</c:v>
                </c:pt>
                <c:pt idx="131">
                  <c:v>8.75</c:v>
                </c:pt>
                <c:pt idx="132">
                  <c:v>9</c:v>
                </c:pt>
                <c:pt idx="133">
                  <c:v>9.25</c:v>
                </c:pt>
                <c:pt idx="134">
                  <c:v>9.5</c:v>
                </c:pt>
                <c:pt idx="135">
                  <c:v>9.75</c:v>
                </c:pt>
                <c:pt idx="136">
                  <c:v>10</c:v>
                </c:pt>
                <c:pt idx="137">
                  <c:v>10.25</c:v>
                </c:pt>
                <c:pt idx="138">
                  <c:v>10.5</c:v>
                </c:pt>
                <c:pt idx="139">
                  <c:v>10.75</c:v>
                </c:pt>
                <c:pt idx="140">
                  <c:v>11</c:v>
                </c:pt>
                <c:pt idx="141">
                  <c:v>11.25</c:v>
                </c:pt>
                <c:pt idx="142">
                  <c:v>11.5</c:v>
                </c:pt>
                <c:pt idx="143">
                  <c:v>11.75</c:v>
                </c:pt>
                <c:pt idx="144">
                  <c:v>12</c:v>
                </c:pt>
                <c:pt idx="145">
                  <c:v>12.25</c:v>
                </c:pt>
                <c:pt idx="146">
                  <c:v>12.5</c:v>
                </c:pt>
                <c:pt idx="147">
                  <c:v>12.75</c:v>
                </c:pt>
                <c:pt idx="148">
                  <c:v>13</c:v>
                </c:pt>
                <c:pt idx="149">
                  <c:v>13.25</c:v>
                </c:pt>
                <c:pt idx="150">
                  <c:v>13.5</c:v>
                </c:pt>
                <c:pt idx="151">
                  <c:v>13.75</c:v>
                </c:pt>
                <c:pt idx="152">
                  <c:v>14</c:v>
                </c:pt>
                <c:pt idx="153">
                  <c:v>14.25</c:v>
                </c:pt>
                <c:pt idx="154">
                  <c:v>14.5</c:v>
                </c:pt>
                <c:pt idx="155">
                  <c:v>14.75</c:v>
                </c:pt>
                <c:pt idx="156">
                  <c:v>15</c:v>
                </c:pt>
                <c:pt idx="157">
                  <c:v>15.25</c:v>
                </c:pt>
                <c:pt idx="158">
                  <c:v>15.5</c:v>
                </c:pt>
                <c:pt idx="159">
                  <c:v>15.75</c:v>
                </c:pt>
                <c:pt idx="160">
                  <c:v>16</c:v>
                </c:pt>
                <c:pt idx="161">
                  <c:v>16.25</c:v>
                </c:pt>
                <c:pt idx="162">
                  <c:v>16.5</c:v>
                </c:pt>
                <c:pt idx="163">
                  <c:v>16.75</c:v>
                </c:pt>
                <c:pt idx="164">
                  <c:v>17</c:v>
                </c:pt>
                <c:pt idx="165">
                  <c:v>17.25</c:v>
                </c:pt>
                <c:pt idx="166">
                  <c:v>17.5</c:v>
                </c:pt>
                <c:pt idx="167">
                  <c:v>17.75</c:v>
                </c:pt>
                <c:pt idx="168">
                  <c:v>18</c:v>
                </c:pt>
                <c:pt idx="169">
                  <c:v>18.25</c:v>
                </c:pt>
                <c:pt idx="170">
                  <c:v>18.5</c:v>
                </c:pt>
                <c:pt idx="171">
                  <c:v>18.75</c:v>
                </c:pt>
                <c:pt idx="172">
                  <c:v>19</c:v>
                </c:pt>
                <c:pt idx="173">
                  <c:v>19.25</c:v>
                </c:pt>
                <c:pt idx="174">
                  <c:v>19.5</c:v>
                </c:pt>
                <c:pt idx="175">
                  <c:v>19.75</c:v>
                </c:pt>
                <c:pt idx="176">
                  <c:v>20</c:v>
                </c:pt>
                <c:pt idx="177">
                  <c:v>20.25</c:v>
                </c:pt>
                <c:pt idx="178">
                  <c:v>20.5</c:v>
                </c:pt>
                <c:pt idx="179">
                  <c:v>20.75</c:v>
                </c:pt>
                <c:pt idx="180">
                  <c:v>21</c:v>
                </c:pt>
                <c:pt idx="181">
                  <c:v>21.25</c:v>
                </c:pt>
                <c:pt idx="182">
                  <c:v>21.5</c:v>
                </c:pt>
                <c:pt idx="183">
                  <c:v>21.75</c:v>
                </c:pt>
                <c:pt idx="184">
                  <c:v>22</c:v>
                </c:pt>
                <c:pt idx="185">
                  <c:v>22.25</c:v>
                </c:pt>
                <c:pt idx="186">
                  <c:v>22.5</c:v>
                </c:pt>
                <c:pt idx="187">
                  <c:v>22.75</c:v>
                </c:pt>
                <c:pt idx="188">
                  <c:v>23</c:v>
                </c:pt>
                <c:pt idx="189">
                  <c:v>23.25</c:v>
                </c:pt>
                <c:pt idx="190">
                  <c:v>23.5</c:v>
                </c:pt>
                <c:pt idx="191">
                  <c:v>23.75</c:v>
                </c:pt>
              </c:numCache>
            </c:numRef>
          </c:xVal>
          <c:yVal>
            <c:numRef>
              <c:f>Demonstrator!$V$25:$V$216</c:f>
              <c:numCache>
                <c:formatCode>0.0000</c:formatCode>
                <c:ptCount val="192"/>
                <c:pt idx="0">
                  <c:v>2.6601947305156721E-3</c:v>
                </c:pt>
                <c:pt idx="1">
                  <c:v>8.7991049211604553E-4</c:v>
                </c:pt>
                <c:pt idx="2">
                  <c:v>-7.7195242081380124E-4</c:v>
                </c:pt>
                <c:pt idx="3">
                  <c:v>-1.9313055686153034E-3</c:v>
                </c:pt>
                <c:pt idx="4">
                  <c:v>-2.2292461812491462E-3</c:v>
                </c:pt>
                <c:pt idx="5">
                  <c:v>-1.4907849644426334E-3</c:v>
                </c:pt>
                <c:pt idx="6">
                  <c:v>-8.450175273301403E-15</c:v>
                </c:pt>
                <c:pt idx="7">
                  <c:v>1.4907849644256092E-3</c:v>
                </c:pt>
                <c:pt idx="8">
                  <c:v>2.229246181232289E-3</c:v>
                </c:pt>
                <c:pt idx="9">
                  <c:v>1.9313055685986262E-3</c:v>
                </c:pt>
                <c:pt idx="10">
                  <c:v>7.719524207975059E-4</c:v>
                </c:pt>
                <c:pt idx="11">
                  <c:v>-8.7991049213203556E-4</c:v>
                </c:pt>
                <c:pt idx="12">
                  <c:v>-2.6601947305315786E-3</c:v>
                </c:pt>
                <c:pt idx="13">
                  <c:v>-4.2860372585330434E-3</c:v>
                </c:pt>
                <c:pt idx="14">
                  <c:v>-5.563727704609259E-3</c:v>
                </c:pt>
                <c:pt idx="15">
                  <c:v>-6.3730111231802781E-3</c:v>
                </c:pt>
                <c:pt idx="16">
                  <c:v>-6.64949272553623E-3</c:v>
                </c:pt>
                <c:pt idx="17">
                  <c:v>-6.3730111231800977E-3</c:v>
                </c:pt>
                <c:pt idx="18">
                  <c:v>-5.563727704608815E-3</c:v>
                </c:pt>
                <c:pt idx="19">
                  <c:v>-4.2860372585326826E-3</c:v>
                </c:pt>
                <c:pt idx="20">
                  <c:v>-2.6601947305308709E-3</c:v>
                </c:pt>
                <c:pt idx="21">
                  <c:v>-8.7991049213121677E-4</c:v>
                </c:pt>
                <c:pt idx="22">
                  <c:v>7.7195242079832469E-4</c:v>
                </c:pt>
                <c:pt idx="23">
                  <c:v>1.9313055685994172E-3</c:v>
                </c:pt>
                <c:pt idx="24">
                  <c:v>2.2292461812333159E-3</c:v>
                </c:pt>
                <c:pt idx="25">
                  <c:v>1.490784964426428E-3</c:v>
                </c:pt>
                <c:pt idx="26">
                  <c:v>-7.0914093267790872E-15</c:v>
                </c:pt>
                <c:pt idx="27">
                  <c:v>-1.4907849644410166E-3</c:v>
                </c:pt>
                <c:pt idx="28">
                  <c:v>-2.2292461812474808E-3</c:v>
                </c:pt>
                <c:pt idx="29">
                  <c:v>-1.9313055686131593E-3</c:v>
                </c:pt>
                <c:pt idx="30">
                  <c:v>-7.7195242081205264E-4</c:v>
                </c:pt>
                <c:pt idx="31">
                  <c:v>8.7991049211791903E-4</c:v>
                </c:pt>
                <c:pt idx="32">
                  <c:v>2.6601947305175595E-3</c:v>
                </c:pt>
                <c:pt idx="33">
                  <c:v>4.286037258519412E-3</c:v>
                </c:pt>
                <c:pt idx="34">
                  <c:v>5.5637277045957664E-3</c:v>
                </c:pt>
                <c:pt idx="35">
                  <c:v>6.3730111231671323E-3</c:v>
                </c:pt>
                <c:pt idx="36">
                  <c:v>6.6494927255233618E-3</c:v>
                </c:pt>
                <c:pt idx="37">
                  <c:v>6.3730111231674654E-3</c:v>
                </c:pt>
                <c:pt idx="38">
                  <c:v>5.5637277045964186E-3</c:v>
                </c:pt>
                <c:pt idx="39">
                  <c:v>4.2860372585203279E-3</c:v>
                </c:pt>
                <c:pt idx="40">
                  <c:v>2.660194730518864E-3</c:v>
                </c:pt>
                <c:pt idx="41">
                  <c:v>8.7991049211957049E-4</c:v>
                </c:pt>
                <c:pt idx="42">
                  <c:v>-7.7195242080991546E-4</c:v>
                </c:pt>
                <c:pt idx="43">
                  <c:v>-1.9313055686107793E-3</c:v>
                </c:pt>
                <c:pt idx="44">
                  <c:v>-2.2292461812444902E-3</c:v>
                </c:pt>
                <c:pt idx="45">
                  <c:v>-1.4907849644377276E-3</c:v>
                </c:pt>
                <c:pt idx="46">
                  <c:v>-3.548414287821406E-15</c:v>
                </c:pt>
                <c:pt idx="47">
                  <c:v>1.4907849644302167E-3</c:v>
                </c:pt>
                <c:pt idx="48">
                  <c:v>2.229246181236945E-3</c:v>
                </c:pt>
                <c:pt idx="49">
                  <c:v>1.9313055686030324E-3</c:v>
                </c:pt>
                <c:pt idx="50">
                  <c:v>7.7195242080184965E-4</c:v>
                </c:pt>
                <c:pt idx="51">
                  <c:v>-8.7991049212773345E-4</c:v>
                </c:pt>
                <c:pt idx="52">
                  <c:v>-2.6601947305273876E-3</c:v>
                </c:pt>
                <c:pt idx="53">
                  <c:v>-4.2860372585290466E-3</c:v>
                </c:pt>
                <c:pt idx="54">
                  <c:v>-5.5637277046051929E-3</c:v>
                </c:pt>
                <c:pt idx="55">
                  <c:v>-6.3730111231764478E-3</c:v>
                </c:pt>
                <c:pt idx="56">
                  <c:v>-6.6494927255325107E-3</c:v>
                </c:pt>
                <c:pt idx="57">
                  <c:v>-6.3730111231764756E-3</c:v>
                </c:pt>
                <c:pt idx="58">
                  <c:v>-5.5637277046052761E-3</c:v>
                </c:pt>
                <c:pt idx="59">
                  <c:v>-4.2860372585291576E-3</c:v>
                </c:pt>
                <c:pt idx="60">
                  <c:v>-2.6601947305275125E-3</c:v>
                </c:pt>
                <c:pt idx="61">
                  <c:v>-8.7991049212796937E-4</c:v>
                </c:pt>
                <c:pt idx="62">
                  <c:v>7.719524208016276E-4</c:v>
                </c:pt>
                <c:pt idx="63">
                  <c:v>1.9313055686025536E-3</c:v>
                </c:pt>
                <c:pt idx="64">
                  <c:v>2.2292461812364176E-3</c:v>
                </c:pt>
                <c:pt idx="65">
                  <c:v>1.4907849644297552E-3</c:v>
                </c:pt>
                <c:pt idx="66">
                  <c:v>-4.0749862076472628E-15</c:v>
                </c:pt>
                <c:pt idx="67">
                  <c:v>-1.490784964437797E-3</c:v>
                </c:pt>
                <c:pt idx="68">
                  <c:v>-2.2292461812442542E-3</c:v>
                </c:pt>
                <c:pt idx="69">
                  <c:v>-1.931305568610016E-3</c:v>
                </c:pt>
                <c:pt idx="70">
                  <c:v>-7.7195242080874973E-4</c:v>
                </c:pt>
                <c:pt idx="71">
                  <c:v>8.7991049212119419E-4</c:v>
                </c:pt>
                <c:pt idx="72">
                  <c:v>2.6601947305210012E-3</c:v>
                </c:pt>
                <c:pt idx="73">
                  <c:v>4.2860372585229092E-3</c:v>
                </c:pt>
                <c:pt idx="74">
                  <c:v>5.5637277045993191E-3</c:v>
                </c:pt>
                <c:pt idx="75">
                  <c:v>6.3730111231707683E-3</c:v>
                </c:pt>
                <c:pt idx="76">
                  <c:v>6.6494927255270949E-3</c:v>
                </c:pt>
                <c:pt idx="77">
                  <c:v>6.3730111231712957E-3</c:v>
                </c:pt>
                <c:pt idx="78">
                  <c:v>5.5637277046003599E-3</c:v>
                </c:pt>
                <c:pt idx="79">
                  <c:v>4.2860372585244218E-3</c:v>
                </c:pt>
                <c:pt idx="80">
                  <c:v>2.6601947305229996E-3</c:v>
                </c:pt>
                <c:pt idx="81">
                  <c:v>8.7991049212376158E-4</c:v>
                </c:pt>
                <c:pt idx="82">
                  <c:v>-7.7195242080566886E-4</c:v>
                </c:pt>
                <c:pt idx="83">
                  <c:v>-1.931305568606491E-3</c:v>
                </c:pt>
                <c:pt idx="84">
                  <c:v>-2.2292461812401811E-3</c:v>
                </c:pt>
                <c:pt idx="85">
                  <c:v>-1.4907849644333179E-3</c:v>
                </c:pt>
                <c:pt idx="86">
                  <c:v>7.4354675650865587E-16</c:v>
                </c:pt>
                <c:pt idx="87">
                  <c:v>1.4907849644346263E-3</c:v>
                </c:pt>
                <c:pt idx="88">
                  <c:v>2.2292461812412263E-3</c:v>
                </c:pt>
                <c:pt idx="89">
                  <c:v>1.9313055686072235E-3</c:v>
                </c:pt>
                <c:pt idx="90">
                  <c:v>7.7195242080604074E-4</c:v>
                </c:pt>
                <c:pt idx="91">
                  <c:v>-8.7991049212370889E-4</c:v>
                </c:pt>
                <c:pt idx="92">
                  <c:v>-2.6601947305233075E-3</c:v>
                </c:pt>
                <c:pt idx="93">
                  <c:v>-4.2860372585250637E-3</c:v>
                </c:pt>
                <c:pt idx="94">
                  <c:v>-5.5637277046012793E-3</c:v>
                </c:pt>
                <c:pt idx="95">
                  <c:v>-6.3730111231725759E-3</c:v>
                </c:pt>
                <c:pt idx="96">
                  <c:v>-6.6494927255287498E-3</c:v>
                </c:pt>
                <c:pt idx="97">
                  <c:v>-6.3730111231727841E-3</c:v>
                </c:pt>
                <c:pt idx="98">
                  <c:v>-5.563727704601654E-3</c:v>
                </c:pt>
                <c:pt idx="99">
                  <c:v>-4.286037258525591E-3</c:v>
                </c:pt>
                <c:pt idx="100">
                  <c:v>-2.6601947305239597E-3</c:v>
                </c:pt>
                <c:pt idx="101">
                  <c:v>-8.7991049212447217E-4</c:v>
                </c:pt>
                <c:pt idx="102">
                  <c:v>7.7195242080512481E-4</c:v>
                </c:pt>
                <c:pt idx="103">
                  <c:v>1.9313055686061688E-3</c:v>
                </c:pt>
                <c:pt idx="104">
                  <c:v>2.2292461812400397E-3</c:v>
                </c:pt>
                <c:pt idx="105">
                  <c:v>1.4907849644334051E-3</c:v>
                </c:pt>
                <c:pt idx="106">
                  <c:v>-4.0487021414174268E-16</c:v>
                </c:pt>
                <c:pt idx="107">
                  <c:v>-1.4907849644341749E-3</c:v>
                </c:pt>
                <c:pt idx="108">
                  <c:v>-2.2292461812405974E-3</c:v>
                </c:pt>
                <c:pt idx="109">
                  <c:v>-1.9313055686064216E-3</c:v>
                </c:pt>
                <c:pt idx="110">
                  <c:v>-7.7195242080508599E-4</c:v>
                </c:pt>
                <c:pt idx="111">
                  <c:v>8.7991049212484405E-4</c:v>
                </c:pt>
                <c:pt idx="112">
                  <c:v>2.660194730524651E-3</c:v>
                </c:pt>
                <c:pt idx="113">
                  <c:v>4.2860372585266007E-3</c:v>
                </c:pt>
                <c:pt idx="114">
                  <c:v>5.5637277046030522E-3</c:v>
                </c:pt>
                <c:pt idx="115">
                  <c:v>6.3730111231745431E-3</c:v>
                </c:pt>
                <c:pt idx="116">
                  <c:v>6.6494927255308835E-3</c:v>
                </c:pt>
                <c:pt idx="117">
                  <c:v>6.3730111231751121E-3</c:v>
                </c:pt>
                <c:pt idx="118">
                  <c:v>5.5637277046042041E-3</c:v>
                </c:pt>
                <c:pt idx="119">
                  <c:v>4.2860372585283354E-3</c:v>
                </c:pt>
                <c:pt idx="120">
                  <c:v>2.6601947305269409E-3</c:v>
                </c:pt>
                <c:pt idx="121">
                  <c:v>8.7991049212767512E-4</c:v>
                </c:pt>
                <c:pt idx="122">
                  <c:v>-7.7195242080168593E-4</c:v>
                </c:pt>
                <c:pt idx="123">
                  <c:v>-1.9313055686025081E-3</c:v>
                </c:pt>
                <c:pt idx="124">
                  <c:v>-2.2292461812362259E-3</c:v>
                </c:pt>
                <c:pt idx="125">
                  <c:v>-1.4907849644293419E-3</c:v>
                </c:pt>
                <c:pt idx="126">
                  <c:v>4.7546246792213863E-15</c:v>
                </c:pt>
                <c:pt idx="127">
                  <c:v>1.4907849644386786E-3</c:v>
                </c:pt>
                <c:pt idx="128">
                  <c:v>2.2292461812453341E-3</c:v>
                </c:pt>
                <c:pt idx="129">
                  <c:v>1.9313055686113383E-3</c:v>
                </c:pt>
                <c:pt idx="130">
                  <c:v>7.7195242081012081E-4</c:v>
                </c:pt>
                <c:pt idx="131">
                  <c:v>-8.7991049211965657E-4</c:v>
                </c:pt>
                <c:pt idx="132">
                  <c:v>-2.6601947305193384E-3</c:v>
                </c:pt>
                <c:pt idx="133">
                  <c:v>-4.2860372585211363E-3</c:v>
                </c:pt>
                <c:pt idx="134">
                  <c:v>-5.5637277045973797E-3</c:v>
                </c:pt>
                <c:pt idx="135">
                  <c:v>-6.3730111231687456E-3</c:v>
                </c:pt>
                <c:pt idx="136">
                  <c:v>-6.6494927255249473E-3</c:v>
                </c:pt>
                <c:pt idx="137">
                  <c:v>-6.3730111231690648E-3</c:v>
                </c:pt>
                <c:pt idx="138">
                  <c:v>-5.5637277045979486E-3</c:v>
                </c:pt>
                <c:pt idx="139">
                  <c:v>-4.2860372585219273E-3</c:v>
                </c:pt>
                <c:pt idx="140">
                  <c:v>-2.6601947305204625E-3</c:v>
                </c:pt>
                <c:pt idx="141">
                  <c:v>-8.7991049212098884E-4</c:v>
                </c:pt>
                <c:pt idx="142">
                  <c:v>7.7195242080852486E-4</c:v>
                </c:pt>
                <c:pt idx="143">
                  <c:v>1.9313055686095827E-3</c:v>
                </c:pt>
                <c:pt idx="144">
                  <c:v>2.2292461812433912E-3</c:v>
                </c:pt>
                <c:pt idx="145">
                  <c:v>1.4907849644366247E-3</c:v>
                </c:pt>
                <c:pt idx="146">
                  <c:v>3.0502167946828557E-15</c:v>
                </c:pt>
                <c:pt idx="147">
                  <c:v>-1.4907849644308199E-3</c:v>
                </c:pt>
                <c:pt idx="148">
                  <c:v>-2.229246181237246E-3</c:v>
                </c:pt>
                <c:pt idx="149">
                  <c:v>-1.9313055686030632E-3</c:v>
                </c:pt>
                <c:pt idx="150">
                  <c:v>-7.7195242080168593E-4</c:v>
                </c:pt>
                <c:pt idx="151">
                  <c:v>8.7991049212831349E-4</c:v>
                </c:pt>
                <c:pt idx="152">
                  <c:v>2.6601947305281482E-3</c:v>
                </c:pt>
                <c:pt idx="153">
                  <c:v>4.2860372585300562E-3</c:v>
                </c:pt>
                <c:pt idx="154">
                  <c:v>5.5637277046066465E-3</c:v>
                </c:pt>
                <c:pt idx="155">
                  <c:v>6.3730111231781652E-3</c:v>
                </c:pt>
                <c:pt idx="156">
                  <c:v>6.6494927255346028E-3</c:v>
                </c:pt>
                <c:pt idx="157">
                  <c:v>6.3730111231789146E-3</c:v>
                </c:pt>
                <c:pt idx="158">
                  <c:v>5.5637277046081315E-3</c:v>
                </c:pt>
                <c:pt idx="159">
                  <c:v>4.2860372585322767E-3</c:v>
                </c:pt>
                <c:pt idx="160">
                  <c:v>2.6601947305310071E-3</c:v>
                </c:pt>
                <c:pt idx="161">
                  <c:v>8.7991049213190784E-4</c:v>
                </c:pt>
                <c:pt idx="162">
                  <c:v>-7.7195242079756423E-4</c:v>
                </c:pt>
                <c:pt idx="163">
                  <c:v>-1.9313055685981158E-3</c:v>
                </c:pt>
                <c:pt idx="164">
                  <c:v>-2.2292461812318961E-3</c:v>
                </c:pt>
                <c:pt idx="165">
                  <c:v>-1.490784964424901E-3</c:v>
                </c:pt>
                <c:pt idx="166">
                  <c:v>9.1272409971953307E-15</c:v>
                </c:pt>
                <c:pt idx="167">
                  <c:v>1.4907849644430155E-3</c:v>
                </c:pt>
                <c:pt idx="168">
                  <c:v>2.2292461812497681E-3</c:v>
                </c:pt>
                <c:pt idx="169">
                  <c:v>1.9313055686156681E-3</c:v>
                </c:pt>
                <c:pt idx="170">
                  <c:v>7.7195242081438129E-4</c:v>
                </c:pt>
                <c:pt idx="171">
                  <c:v>-8.7991049211542385E-4</c:v>
                </c:pt>
                <c:pt idx="172">
                  <c:v>-2.6601947305152306E-3</c:v>
                </c:pt>
                <c:pt idx="173">
                  <c:v>-4.2860372585171534E-3</c:v>
                </c:pt>
                <c:pt idx="174">
                  <c:v>-5.5637277045934661E-3</c:v>
                </c:pt>
                <c:pt idx="175">
                  <c:v>-6.3730111231649431E-3</c:v>
                </c:pt>
                <c:pt idx="176">
                  <c:v>-6.6494927255212142E-3</c:v>
                </c:pt>
                <c:pt idx="177">
                  <c:v>-6.3730111231654705E-3</c:v>
                </c:pt>
                <c:pt idx="178">
                  <c:v>-5.5637277045945347E-3</c:v>
                </c:pt>
                <c:pt idx="179">
                  <c:v>-4.2860372585185689E-3</c:v>
                </c:pt>
                <c:pt idx="180">
                  <c:v>-2.6601947305172013E-3</c:v>
                </c:pt>
                <c:pt idx="181">
                  <c:v>-8.7991049211761654E-4</c:v>
                </c:pt>
                <c:pt idx="182">
                  <c:v>7.7195242081189717E-4</c:v>
                </c:pt>
                <c:pt idx="183">
                  <c:v>1.9313055686130314E-3</c:v>
                </c:pt>
                <c:pt idx="184">
                  <c:v>2.2292461812468468E-3</c:v>
                </c:pt>
                <c:pt idx="185">
                  <c:v>1.4907849644405001E-3</c:v>
                </c:pt>
                <c:pt idx="186">
                  <c:v>6.3237033137230125E-15</c:v>
                </c:pt>
                <c:pt idx="187">
                  <c:v>-1.4907849644276141E-3</c:v>
                </c:pt>
                <c:pt idx="188">
                  <c:v>-2.2292461812341304E-3</c:v>
                </c:pt>
                <c:pt idx="189">
                  <c:v>-1.9313055686003432E-3</c:v>
                </c:pt>
                <c:pt idx="190">
                  <c:v>-7.7195242079872997E-4</c:v>
                </c:pt>
                <c:pt idx="191">
                  <c:v>8.7991049213104742E-4</c:v>
                </c:pt>
              </c:numCache>
            </c:numRef>
          </c:yVal>
          <c:smooth val="0"/>
          <c:extLst>
            <c:ext xmlns:c16="http://schemas.microsoft.com/office/drawing/2014/chart" uri="{C3380CC4-5D6E-409C-BE32-E72D297353CC}">
              <c16:uniqueId val="{00000001-E168-42CF-86DD-CFC03B9F6F9C}"/>
            </c:ext>
          </c:extLst>
        </c:ser>
        <c:dLbls>
          <c:showLegendKey val="0"/>
          <c:showVal val="0"/>
          <c:showCatName val="0"/>
          <c:showSerName val="0"/>
          <c:showPercent val="0"/>
          <c:showBubbleSize val="0"/>
        </c:dLbls>
        <c:axId val="475700415"/>
        <c:axId val="481217647"/>
      </c:scatterChart>
      <c:valAx>
        <c:axId val="47570041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1217647"/>
        <c:crosses val="max"/>
        <c:crossBetween val="midCat"/>
      </c:valAx>
      <c:valAx>
        <c:axId val="481217647"/>
        <c:scaling>
          <c:orientation val="minMax"/>
        </c:scaling>
        <c:delete val="0"/>
        <c:axPos val="r"/>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75700415"/>
        <c:crosses val="max"/>
        <c:crossBetween val="midCat"/>
      </c:valAx>
    </c:plotArea>
    <c:plotVisOnly val="1"/>
    <c:dispBlanksAs val="gap"/>
    <c:showDLblsOverMax val="0"/>
    <c:extLst/>
  </c:chart>
  <c:spPr>
    <a:ln w="12700">
      <a:solidFill>
        <a:srgbClr val="002060"/>
      </a:solidFill>
    </a:ln>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xdr:colOff>
      <xdr:row>14</xdr:row>
      <xdr:rowOff>2586</xdr:rowOff>
    </xdr:from>
    <xdr:to>
      <xdr:col>7</xdr:col>
      <xdr:colOff>424546</xdr:colOff>
      <xdr:row>15</xdr:row>
      <xdr:rowOff>1498</xdr:rowOff>
    </xdr:to>
    <xdr:graphicFrame macro="">
      <xdr:nvGraphicFramePr>
        <xdr:cNvPr id="2" name="Chart 1">
          <a:extLst>
            <a:ext uri="{FF2B5EF4-FFF2-40B4-BE49-F238E27FC236}">
              <a16:creationId xmlns:a16="http://schemas.microsoft.com/office/drawing/2014/main" id="{C68D60C1-D0CE-4B38-A97B-F3EAEFC8C4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450340</xdr:colOff>
      <xdr:row>15</xdr:row>
      <xdr:rowOff>16951</xdr:rowOff>
    </xdr:from>
    <xdr:to>
      <xdr:col>14</xdr:col>
      <xdr:colOff>258184</xdr:colOff>
      <xdr:row>16</xdr:row>
      <xdr:rowOff>29825</xdr:rowOff>
    </xdr:to>
    <xdr:graphicFrame macro="">
      <xdr:nvGraphicFramePr>
        <xdr:cNvPr id="3" name="Chart 2">
          <a:extLst>
            <a:ext uri="{FF2B5EF4-FFF2-40B4-BE49-F238E27FC236}">
              <a16:creationId xmlns:a16="http://schemas.microsoft.com/office/drawing/2014/main" id="{185E5F38-541B-4978-B560-2F513F29DE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448684</xdr:colOff>
      <xdr:row>14</xdr:row>
      <xdr:rowOff>2586</xdr:rowOff>
    </xdr:from>
    <xdr:to>
      <xdr:col>14</xdr:col>
      <xdr:colOff>258184</xdr:colOff>
      <xdr:row>15</xdr:row>
      <xdr:rowOff>1498</xdr:rowOff>
    </xdr:to>
    <xdr:graphicFrame macro="">
      <xdr:nvGraphicFramePr>
        <xdr:cNvPr id="4" name="Chart 3">
          <a:extLst>
            <a:ext uri="{FF2B5EF4-FFF2-40B4-BE49-F238E27FC236}">
              <a16:creationId xmlns:a16="http://schemas.microsoft.com/office/drawing/2014/main" id="{A37AA9A4-F08E-4DC6-9A07-A2D3CF36C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278062</xdr:colOff>
      <xdr:row>15</xdr:row>
      <xdr:rowOff>16951</xdr:rowOff>
    </xdr:from>
    <xdr:to>
      <xdr:col>21</xdr:col>
      <xdr:colOff>3</xdr:colOff>
      <xdr:row>16</xdr:row>
      <xdr:rowOff>29825</xdr:rowOff>
    </xdr:to>
    <xdr:graphicFrame macro="">
      <xdr:nvGraphicFramePr>
        <xdr:cNvPr id="7" name="Chart 6">
          <a:extLst>
            <a:ext uri="{FF2B5EF4-FFF2-40B4-BE49-F238E27FC236}">
              <a16:creationId xmlns:a16="http://schemas.microsoft.com/office/drawing/2014/main" id="{8BA9B862-C5E1-45BE-B033-4F2C88898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xdr:colOff>
      <xdr:row>15</xdr:row>
      <xdr:rowOff>16951</xdr:rowOff>
    </xdr:from>
    <xdr:to>
      <xdr:col>7</xdr:col>
      <xdr:colOff>423125</xdr:colOff>
      <xdr:row>16</xdr:row>
      <xdr:rowOff>29825</xdr:rowOff>
    </xdr:to>
    <xdr:graphicFrame macro="">
      <xdr:nvGraphicFramePr>
        <xdr:cNvPr id="6" name="Chart 5">
          <a:extLst>
            <a:ext uri="{FF2B5EF4-FFF2-40B4-BE49-F238E27FC236}">
              <a16:creationId xmlns:a16="http://schemas.microsoft.com/office/drawing/2014/main" id="{9ED96197-FB29-4965-9C57-3EECC9250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277589</xdr:colOff>
      <xdr:row>14</xdr:row>
      <xdr:rowOff>2586</xdr:rowOff>
    </xdr:from>
    <xdr:to>
      <xdr:col>21</xdr:col>
      <xdr:colOff>3</xdr:colOff>
      <xdr:row>15</xdr:row>
      <xdr:rowOff>1498</xdr:rowOff>
    </xdr:to>
    <xdr:graphicFrame macro="">
      <xdr:nvGraphicFramePr>
        <xdr:cNvPr id="13" name="Chart 12">
          <a:extLst>
            <a:ext uri="{FF2B5EF4-FFF2-40B4-BE49-F238E27FC236}">
              <a16:creationId xmlns:a16="http://schemas.microsoft.com/office/drawing/2014/main" id="{FBDBFA13-9B07-45AF-8EB4-6E01E2F56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21</xdr:col>
      <xdr:colOff>59871</xdr:colOff>
      <xdr:row>1</xdr:row>
      <xdr:rowOff>212269</xdr:rowOff>
    </xdr:from>
    <xdr:to>
      <xdr:col>23</xdr:col>
      <xdr:colOff>170155</xdr:colOff>
      <xdr:row>2</xdr:row>
      <xdr:rowOff>92993</xdr:rowOff>
    </xdr:to>
    <xdr:pic>
      <xdr:nvPicPr>
        <xdr:cNvPr id="10" name="Picture 9">
          <a:extLst>
            <a:ext uri="{FF2B5EF4-FFF2-40B4-BE49-F238E27FC236}">
              <a16:creationId xmlns:a16="http://schemas.microsoft.com/office/drawing/2014/main" id="{9C573C6A-2827-450A-AA48-B9349E5B3640}"/>
            </a:ext>
          </a:extLst>
        </xdr:cNvPr>
        <xdr:cNvPicPr>
          <a:picLocks noChangeAspect="1"/>
        </xdr:cNvPicPr>
      </xdr:nvPicPr>
      <xdr:blipFill>
        <a:blip xmlns:r="http://schemas.openxmlformats.org/officeDocument/2006/relationships" r:embed="rId7"/>
        <a:stretch>
          <a:fillRect/>
        </a:stretch>
      </xdr:blipFill>
      <xdr:spPr>
        <a:xfrm>
          <a:off x="13062857" y="364669"/>
          <a:ext cx="1383912" cy="359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141514</xdr:colOff>
      <xdr:row>1</xdr:row>
      <xdr:rowOff>212271</xdr:rowOff>
    </xdr:from>
    <xdr:to>
      <xdr:col>23</xdr:col>
      <xdr:colOff>295340</xdr:colOff>
      <xdr:row>2</xdr:row>
      <xdr:rowOff>92995</xdr:rowOff>
    </xdr:to>
    <xdr:pic>
      <xdr:nvPicPr>
        <xdr:cNvPr id="5" name="Picture 4">
          <a:extLst>
            <a:ext uri="{FF2B5EF4-FFF2-40B4-BE49-F238E27FC236}">
              <a16:creationId xmlns:a16="http://schemas.microsoft.com/office/drawing/2014/main" id="{F0F328F6-DC53-4F14-9707-FB861D44CF4A}"/>
            </a:ext>
          </a:extLst>
        </xdr:cNvPr>
        <xdr:cNvPicPr>
          <a:picLocks noChangeAspect="1"/>
        </xdr:cNvPicPr>
      </xdr:nvPicPr>
      <xdr:blipFill>
        <a:blip xmlns:r="http://schemas.openxmlformats.org/officeDocument/2006/relationships" r:embed="rId1"/>
        <a:stretch>
          <a:fillRect/>
        </a:stretch>
      </xdr:blipFill>
      <xdr:spPr>
        <a:xfrm>
          <a:off x="13057414" y="364671"/>
          <a:ext cx="1383912" cy="359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141514</xdr:colOff>
      <xdr:row>1</xdr:row>
      <xdr:rowOff>212271</xdr:rowOff>
    </xdr:from>
    <xdr:to>
      <xdr:col>23</xdr:col>
      <xdr:colOff>295340</xdr:colOff>
      <xdr:row>2</xdr:row>
      <xdr:rowOff>92995</xdr:rowOff>
    </xdr:to>
    <xdr:pic>
      <xdr:nvPicPr>
        <xdr:cNvPr id="4" name="Picture 3">
          <a:extLst>
            <a:ext uri="{FF2B5EF4-FFF2-40B4-BE49-F238E27FC236}">
              <a16:creationId xmlns:a16="http://schemas.microsoft.com/office/drawing/2014/main" id="{7C3B0B27-13D3-4C55-9C5A-FD5251A7158B}"/>
            </a:ext>
          </a:extLst>
        </xdr:cNvPr>
        <xdr:cNvPicPr>
          <a:picLocks noChangeAspect="1"/>
        </xdr:cNvPicPr>
      </xdr:nvPicPr>
      <xdr:blipFill>
        <a:blip xmlns:r="http://schemas.openxmlformats.org/officeDocument/2006/relationships" r:embed="rId1"/>
        <a:stretch>
          <a:fillRect/>
        </a:stretch>
      </xdr:blipFill>
      <xdr:spPr>
        <a:xfrm>
          <a:off x="13057414" y="473528"/>
          <a:ext cx="1383912" cy="359695"/>
        </a:xfrm>
        <a:prstGeom prst="rect">
          <a:avLst/>
        </a:prstGeom>
      </xdr:spPr>
    </xdr:pic>
    <xdr:clientData/>
  </xdr:twoCellAnchor>
  <xdr:twoCellAnchor editAs="oneCell">
    <xdr:from>
      <xdr:col>4</xdr:col>
      <xdr:colOff>549730</xdr:colOff>
      <xdr:row>6</xdr:row>
      <xdr:rowOff>174171</xdr:rowOff>
    </xdr:from>
    <xdr:to>
      <xdr:col>19</xdr:col>
      <xdr:colOff>582387</xdr:colOff>
      <xdr:row>10</xdr:row>
      <xdr:rowOff>114300</xdr:rowOff>
    </xdr:to>
    <xdr:pic>
      <xdr:nvPicPr>
        <xdr:cNvPr id="5" name="Picture 4">
          <a:extLst>
            <a:ext uri="{FF2B5EF4-FFF2-40B4-BE49-F238E27FC236}">
              <a16:creationId xmlns:a16="http://schemas.microsoft.com/office/drawing/2014/main" id="{1A3D9AEA-F156-4449-B7E0-C0DB374E4C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09901" y="2182585"/>
          <a:ext cx="9258300" cy="1964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oi.org/10.1364/JOSAA.390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321C-976D-4F41-B4BE-D4F13114D0D7}">
  <sheetPr codeName="Sheet3"/>
  <dimension ref="A1:AD220"/>
  <sheetViews>
    <sheetView showGridLines="0" showRowColHeaders="0" tabSelected="1" zoomScaleNormal="100" workbookViewId="0">
      <selection activeCell="Z15" sqref="Z15"/>
    </sheetView>
  </sheetViews>
  <sheetFormatPr defaultColWidth="9.28515625" defaultRowHeight="15" x14ac:dyDescent="0.25"/>
  <cols>
    <col min="1" max="1" width="8.7109375" style="81" customWidth="1"/>
    <col min="2" max="2" width="8.7109375" style="4" customWidth="1"/>
    <col min="3" max="5" width="8.7109375" style="5" customWidth="1"/>
    <col min="6" max="6" width="8.7109375" style="4" customWidth="1"/>
    <col min="7" max="9" width="8.7109375" style="5" customWidth="1"/>
    <col min="10" max="19" width="8.7109375" style="4" customWidth="1"/>
    <col min="20" max="21" width="9.28515625" style="4"/>
    <col min="22" max="22" width="9.28515625" style="5"/>
    <col min="23" max="23" width="8.7109375" style="88" customWidth="1"/>
    <col min="24" max="27" width="9.28515625" style="4"/>
    <col min="28" max="28" width="11.85546875" style="4" bestFit="1" customWidth="1"/>
    <col min="29" max="29" width="13.140625" style="4" customWidth="1"/>
    <col min="30" max="30" width="11.85546875" style="4" bestFit="1" customWidth="1"/>
    <col min="31" max="16384" width="9.28515625" style="4"/>
  </cols>
  <sheetData>
    <row r="1" spans="1:30" ht="12" customHeight="1" x14ac:dyDescent="0.25"/>
    <row r="2" spans="1:30" ht="37.9" customHeight="1" x14ac:dyDescent="0.5">
      <c r="B2" s="116" t="s">
        <v>49</v>
      </c>
      <c r="C2" s="116"/>
      <c r="D2" s="116"/>
      <c r="E2" s="116"/>
      <c r="F2" s="116"/>
      <c r="G2" s="116"/>
      <c r="H2" s="116"/>
      <c r="I2" s="116"/>
      <c r="J2" s="116"/>
      <c r="K2" s="116"/>
      <c r="L2" s="116"/>
      <c r="M2" s="116"/>
      <c r="N2" s="116"/>
      <c r="O2" s="116"/>
      <c r="P2" s="116"/>
      <c r="Q2" s="116"/>
      <c r="R2" s="116"/>
      <c r="S2" s="116"/>
      <c r="T2" s="116"/>
      <c r="U2" s="116"/>
    </row>
    <row r="3" spans="1:30" s="87" customFormat="1" ht="15.95" customHeight="1" x14ac:dyDescent="0.3">
      <c r="A3" s="84"/>
      <c r="B3" s="105" t="s">
        <v>72</v>
      </c>
      <c r="C3" s="105"/>
      <c r="D3" s="105"/>
      <c r="E3" s="105"/>
      <c r="F3" s="105"/>
      <c r="G3" s="105"/>
      <c r="H3" s="105"/>
      <c r="I3" s="105"/>
      <c r="J3" s="105"/>
      <c r="K3" s="105"/>
      <c r="L3" s="105"/>
      <c r="M3" s="105"/>
      <c r="N3" s="105"/>
      <c r="O3" s="105"/>
      <c r="P3" s="105"/>
      <c r="Q3" s="105"/>
      <c r="R3" s="105"/>
      <c r="S3" s="105"/>
      <c r="T3" s="105"/>
      <c r="U3" s="105"/>
      <c r="V3" s="85"/>
      <c r="W3" s="89"/>
    </row>
    <row r="4" spans="1:30" ht="15.95" customHeight="1" x14ac:dyDescent="0.25">
      <c r="B4" s="113" t="s">
        <v>83</v>
      </c>
      <c r="C4" s="113"/>
      <c r="D4" s="113"/>
      <c r="E4" s="113"/>
      <c r="F4" s="113"/>
      <c r="G4" s="113"/>
      <c r="H4" s="113"/>
      <c r="I4" s="113"/>
      <c r="J4" s="113"/>
      <c r="K4" s="113"/>
      <c r="L4" s="113"/>
      <c r="M4" s="113"/>
      <c r="N4" s="113"/>
      <c r="O4" s="113"/>
      <c r="P4" s="113"/>
      <c r="Q4" s="113"/>
      <c r="R4" s="113"/>
      <c r="S4" s="113"/>
      <c r="T4" s="113"/>
      <c r="U4" s="113"/>
      <c r="V4" s="88"/>
    </row>
    <row r="5" spans="1:30" ht="27.95" customHeight="1" thickBot="1" x14ac:dyDescent="0.3">
      <c r="B5" s="127" t="s">
        <v>82</v>
      </c>
      <c r="C5" s="127"/>
      <c r="D5" s="127"/>
      <c r="E5" s="127"/>
      <c r="F5" s="127"/>
      <c r="G5" s="127"/>
      <c r="H5" s="127"/>
      <c r="I5" s="127"/>
      <c r="J5" s="127"/>
      <c r="K5" s="127"/>
      <c r="L5" s="127"/>
      <c r="M5" s="127"/>
      <c r="N5" s="127"/>
      <c r="O5" s="127"/>
      <c r="P5" s="127"/>
      <c r="Q5" s="127"/>
      <c r="R5" s="127"/>
      <c r="S5" s="127"/>
      <c r="T5" s="127"/>
      <c r="U5" s="127"/>
    </row>
    <row r="6" spans="1:30" ht="20.100000000000001" customHeight="1" x14ac:dyDescent="0.3">
      <c r="B6" s="117" t="s">
        <v>24</v>
      </c>
      <c r="C6" s="118"/>
      <c r="D6" s="118"/>
      <c r="E6" s="118"/>
      <c r="F6" s="119"/>
      <c r="G6" s="120" t="s">
        <v>25</v>
      </c>
      <c r="H6" s="121"/>
      <c r="I6" s="121"/>
      <c r="J6" s="121"/>
      <c r="K6" s="122"/>
      <c r="L6" s="117" t="s">
        <v>26</v>
      </c>
      <c r="M6" s="118"/>
      <c r="N6" s="118"/>
      <c r="O6" s="118"/>
      <c r="P6" s="119"/>
      <c r="Q6" s="120" t="s">
        <v>27</v>
      </c>
      <c r="R6" s="121"/>
      <c r="S6" s="121"/>
      <c r="T6" s="121"/>
      <c r="U6" s="122"/>
      <c r="X6" s="6"/>
      <c r="Y6" s="6"/>
      <c r="Z6" s="6"/>
    </row>
    <row r="7" spans="1:30" ht="20.100000000000001" customHeight="1" x14ac:dyDescent="0.25">
      <c r="B7" s="20"/>
      <c r="C7" s="21"/>
      <c r="D7" s="21"/>
      <c r="E7" s="21"/>
      <c r="F7" s="22"/>
      <c r="G7" s="23"/>
      <c r="H7" s="24"/>
      <c r="I7" s="24"/>
      <c r="J7" s="24"/>
      <c r="K7" s="25"/>
      <c r="L7" s="20"/>
      <c r="M7" s="21"/>
      <c r="N7" s="21"/>
      <c r="O7" s="21"/>
      <c r="P7" s="22"/>
      <c r="Q7" s="23"/>
      <c r="R7" s="24"/>
      <c r="S7" s="24"/>
      <c r="T7" s="24"/>
      <c r="U7" s="25"/>
      <c r="X7" s="6"/>
      <c r="Y7" s="6"/>
      <c r="Z7" s="6"/>
    </row>
    <row r="8" spans="1:30" ht="20.100000000000001" customHeight="1" x14ac:dyDescent="0.25">
      <c r="B8" s="109" t="s">
        <v>0</v>
      </c>
      <c r="C8" s="110"/>
      <c r="D8" s="26" t="s">
        <v>39</v>
      </c>
      <c r="E8" s="1">
        <v>50</v>
      </c>
      <c r="F8" s="27" t="s">
        <v>7</v>
      </c>
      <c r="G8" s="109" t="s">
        <v>3</v>
      </c>
      <c r="H8" s="110"/>
      <c r="I8" s="26" t="s">
        <v>30</v>
      </c>
      <c r="J8" s="83">
        <v>200</v>
      </c>
      <c r="K8" s="27" t="s">
        <v>70</v>
      </c>
      <c r="L8" s="109" t="s">
        <v>8</v>
      </c>
      <c r="M8" s="110"/>
      <c r="N8" s="28" t="s">
        <v>10</v>
      </c>
      <c r="O8" s="1">
        <v>0.5</v>
      </c>
      <c r="P8" s="29" t="s">
        <v>7</v>
      </c>
      <c r="Q8" s="109" t="s">
        <v>21</v>
      </c>
      <c r="R8" s="110"/>
      <c r="S8" s="28" t="s">
        <v>22</v>
      </c>
      <c r="T8" s="68">
        <f>(AN+AP)/λ</f>
        <v>0.8</v>
      </c>
      <c r="U8" s="29" t="s">
        <v>23</v>
      </c>
      <c r="X8" s="6"/>
      <c r="Y8" s="6"/>
      <c r="Z8" s="6"/>
    </row>
    <row r="9" spans="1:30" ht="20.100000000000001" customHeight="1" x14ac:dyDescent="0.25">
      <c r="B9" s="109" t="s">
        <v>28</v>
      </c>
      <c r="C9" s="110"/>
      <c r="D9" s="26" t="s">
        <v>29</v>
      </c>
      <c r="E9" s="2">
        <v>0.12</v>
      </c>
      <c r="F9" s="27" t="s">
        <v>7</v>
      </c>
      <c r="G9" s="109" t="s">
        <v>2</v>
      </c>
      <c r="H9" s="110"/>
      <c r="I9" s="26" t="s">
        <v>37</v>
      </c>
      <c r="J9" s="65">
        <f>+E8/J8</f>
        <v>0.25</v>
      </c>
      <c r="K9" s="27" t="s">
        <v>7</v>
      </c>
      <c r="L9" s="109" t="s">
        <v>35</v>
      </c>
      <c r="M9" s="110"/>
      <c r="N9" s="26" t="s">
        <v>36</v>
      </c>
      <c r="O9" s="2">
        <v>0</v>
      </c>
      <c r="P9" s="29" t="s">
        <v>7</v>
      </c>
      <c r="Q9" s="109" t="s">
        <v>73</v>
      </c>
      <c r="R9" s="110"/>
      <c r="S9" s="28" t="s">
        <v>32</v>
      </c>
      <c r="T9" s="68">
        <f>0.61*λ/AN</f>
        <v>1.5249999999999999</v>
      </c>
      <c r="U9" s="29" t="s">
        <v>7</v>
      </c>
      <c r="X9" s="6"/>
      <c r="Y9" s="6"/>
      <c r="Z9" s="6"/>
      <c r="AD9" s="7"/>
    </row>
    <row r="10" spans="1:30" ht="20.100000000000001" customHeight="1" x14ac:dyDescent="0.25">
      <c r="B10" s="109" t="s">
        <v>76</v>
      </c>
      <c r="C10" s="110"/>
      <c r="D10" s="30" t="s">
        <v>45</v>
      </c>
      <c r="E10" s="2">
        <v>0</v>
      </c>
      <c r="F10" s="27" t="s">
        <v>7</v>
      </c>
      <c r="G10" s="109" t="s">
        <v>20</v>
      </c>
      <c r="H10" s="110"/>
      <c r="I10" s="26" t="s">
        <v>38</v>
      </c>
      <c r="J10" s="67">
        <f>1/$E$8</f>
        <v>0.02</v>
      </c>
      <c r="K10" s="31" t="s">
        <v>43</v>
      </c>
      <c r="L10" s="109" t="s">
        <v>52</v>
      </c>
      <c r="M10" s="110"/>
      <c r="N10" s="26" t="s">
        <v>18</v>
      </c>
      <c r="O10" s="2">
        <v>0.2</v>
      </c>
      <c r="P10" s="32"/>
      <c r="Q10" s="109" t="s">
        <v>9</v>
      </c>
      <c r="R10" s="110"/>
      <c r="S10" s="28" t="s">
        <v>13</v>
      </c>
      <c r="T10" s="67">
        <f>2/(1+COS(ASIN(AN)))</f>
        <v>1.0102051443364382</v>
      </c>
      <c r="U10" s="33"/>
      <c r="X10" s="6"/>
      <c r="Y10" s="6"/>
      <c r="Z10" s="6"/>
    </row>
    <row r="11" spans="1:30" ht="20.100000000000001" customHeight="1" x14ac:dyDescent="0.25">
      <c r="B11" s="109" t="s">
        <v>33</v>
      </c>
      <c r="C11" s="110"/>
      <c r="D11" s="26" t="s">
        <v>34</v>
      </c>
      <c r="E11" s="2">
        <v>10</v>
      </c>
      <c r="F11" s="27" t="s">
        <v>7</v>
      </c>
      <c r="G11" s="109" t="s">
        <v>80</v>
      </c>
      <c r="H11" s="110"/>
      <c r="I11" s="30" t="s">
        <v>44</v>
      </c>
      <c r="J11" s="68">
        <f>DEGREES(ATAN(2*PI()*bo/Period))+Tilt</f>
        <v>4.3118415651911945</v>
      </c>
      <c r="K11" s="27" t="s">
        <v>75</v>
      </c>
      <c r="L11" s="114" t="s">
        <v>54</v>
      </c>
      <c r="M11" s="115"/>
      <c r="N11" s="26" t="s">
        <v>53</v>
      </c>
      <c r="O11" s="3">
        <v>1</v>
      </c>
      <c r="P11" s="32" t="s">
        <v>55</v>
      </c>
      <c r="Q11" s="109" t="s">
        <v>40</v>
      </c>
      <c r="R11" s="110"/>
      <c r="S11" s="28" t="s">
        <v>41</v>
      </c>
      <c r="T11" s="68">
        <f>+DEGREES((ASIN(AN)+ASIN(AP))/2)</f>
        <v>11.53695903281549</v>
      </c>
      <c r="U11" s="32" t="s">
        <v>75</v>
      </c>
      <c r="X11" s="6"/>
      <c r="Y11" s="6"/>
      <c r="Z11" s="6"/>
    </row>
    <row r="12" spans="1:30" ht="20.100000000000001" customHeight="1" x14ac:dyDescent="0.25">
      <c r="B12" s="109" t="s">
        <v>77</v>
      </c>
      <c r="C12" s="110"/>
      <c r="D12" s="26" t="s">
        <v>78</v>
      </c>
      <c r="E12" s="3">
        <v>0</v>
      </c>
      <c r="F12" s="27" t="s">
        <v>75</v>
      </c>
      <c r="G12" s="109" t="s">
        <v>79</v>
      </c>
      <c r="H12" s="110"/>
      <c r="I12" s="30" t="s">
        <v>48</v>
      </c>
      <c r="J12" s="66">
        <f>+xstep*TAN(RADIANS(s))</f>
        <v>1.8849555921538759E-2</v>
      </c>
      <c r="K12" s="27" t="s">
        <v>42</v>
      </c>
      <c r="L12" s="109" t="s">
        <v>50</v>
      </c>
      <c r="M12" s="110"/>
      <c r="N12" s="26" t="s">
        <v>51</v>
      </c>
      <c r="O12" s="64">
        <f>+q*AN</f>
        <v>0.2</v>
      </c>
      <c r="P12" s="34" t="s">
        <v>74</v>
      </c>
      <c r="Q12" s="109" t="s">
        <v>46</v>
      </c>
      <c r="R12" s="110"/>
      <c r="S12" s="35" t="s">
        <v>47</v>
      </c>
      <c r="T12" s="68">
        <f>+λ/(AN^2)</f>
        <v>12.499999999999998</v>
      </c>
      <c r="U12" s="29" t="s">
        <v>7</v>
      </c>
      <c r="X12" s="6"/>
      <c r="Y12" s="6"/>
      <c r="Z12" s="6"/>
    </row>
    <row r="13" spans="1:30" ht="20.100000000000001" customHeight="1" thickBot="1" x14ac:dyDescent="0.3">
      <c r="B13" s="111"/>
      <c r="C13" s="112"/>
      <c r="D13" s="36"/>
      <c r="E13" s="36"/>
      <c r="F13" s="37"/>
      <c r="G13" s="107"/>
      <c r="H13" s="108"/>
      <c r="I13" s="38"/>
      <c r="J13" s="39"/>
      <c r="K13" s="40"/>
      <c r="L13" s="41"/>
      <c r="M13" s="42"/>
      <c r="N13" s="42"/>
      <c r="O13" s="42"/>
      <c r="P13" s="43"/>
      <c r="Q13" s="107"/>
      <c r="R13" s="108"/>
      <c r="S13" s="36"/>
      <c r="T13" s="36"/>
      <c r="U13" s="44"/>
      <c r="X13" s="6"/>
      <c r="Y13" s="6"/>
      <c r="Z13" s="6"/>
      <c r="AD13" s="8"/>
    </row>
    <row r="14" spans="1:30" ht="26.1" customHeight="1" x14ac:dyDescent="0.25">
      <c r="B14" s="106" t="s">
        <v>71</v>
      </c>
      <c r="C14" s="106"/>
      <c r="D14" s="106"/>
      <c r="E14" s="106"/>
      <c r="F14" s="106"/>
      <c r="G14" s="106"/>
      <c r="H14" s="106"/>
      <c r="I14" s="106"/>
      <c r="J14" s="106"/>
      <c r="K14" s="106"/>
      <c r="L14" s="106"/>
      <c r="M14" s="106"/>
      <c r="N14" s="106"/>
      <c r="O14" s="106"/>
      <c r="P14" s="106"/>
      <c r="Q14" s="106"/>
      <c r="R14" s="106"/>
      <c r="S14" s="106"/>
      <c r="T14" s="106"/>
      <c r="U14" s="106"/>
      <c r="X14" s="6"/>
      <c r="Y14" s="6"/>
      <c r="Z14" s="6"/>
      <c r="AD14" s="8"/>
    </row>
    <row r="15" spans="1:30" ht="150" customHeight="1" x14ac:dyDescent="0.25">
      <c r="A15" s="82"/>
      <c r="B15" s="74"/>
      <c r="C15" s="74"/>
      <c r="D15" s="73"/>
      <c r="E15" s="73"/>
      <c r="F15" s="74"/>
      <c r="G15" s="75"/>
      <c r="H15" s="75"/>
      <c r="I15" s="76"/>
      <c r="J15" s="77"/>
      <c r="K15" s="78"/>
      <c r="L15" s="79"/>
      <c r="M15" s="79"/>
      <c r="N15" s="79"/>
      <c r="O15" s="79"/>
      <c r="P15" s="79"/>
      <c r="Q15" s="75"/>
      <c r="R15" s="75"/>
      <c r="S15" s="73"/>
      <c r="T15" s="73"/>
      <c r="U15" s="80"/>
      <c r="V15" s="73"/>
      <c r="X15" s="6"/>
      <c r="Y15" s="6"/>
      <c r="Z15" s="6"/>
      <c r="AD15" s="8"/>
    </row>
    <row r="16" spans="1:30" ht="150" customHeight="1" x14ac:dyDescent="0.25">
      <c r="A16" s="82"/>
      <c r="B16" s="74"/>
      <c r="C16" s="74"/>
      <c r="D16" s="73"/>
      <c r="E16" s="73"/>
      <c r="F16" s="74"/>
      <c r="G16" s="75"/>
      <c r="H16" s="75"/>
      <c r="I16" s="76"/>
      <c r="J16" s="77"/>
      <c r="K16" s="78"/>
      <c r="L16" s="79"/>
      <c r="M16" s="79"/>
      <c r="N16" s="79"/>
      <c r="O16" s="79"/>
      <c r="P16" s="79"/>
      <c r="Q16" s="75"/>
      <c r="R16" s="75"/>
      <c r="S16" s="73"/>
      <c r="T16" s="73"/>
      <c r="U16" s="80"/>
      <c r="V16" s="73"/>
      <c r="X16" s="6"/>
      <c r="Y16" s="6"/>
      <c r="Z16" s="6"/>
      <c r="AD16" s="8"/>
    </row>
    <row r="17" spans="1:24" s="100" customFormat="1" ht="26.1" customHeight="1" thickBot="1" x14ac:dyDescent="0.3">
      <c r="A17" s="94"/>
      <c r="B17" s="95"/>
      <c r="C17" s="90"/>
      <c r="D17" s="96"/>
      <c r="E17" s="97"/>
      <c r="F17" s="98"/>
      <c r="G17" s="98"/>
      <c r="H17" s="98"/>
      <c r="I17" s="98"/>
      <c r="J17" s="98"/>
      <c r="K17" s="98"/>
      <c r="L17" s="98"/>
      <c r="M17" s="98"/>
      <c r="N17" s="98"/>
      <c r="O17" s="98"/>
      <c r="P17" s="98"/>
      <c r="Q17" s="98"/>
      <c r="R17" s="98"/>
      <c r="S17" s="98"/>
      <c r="T17" s="95"/>
      <c r="U17" s="99"/>
      <c r="V17" s="96"/>
      <c r="W17" s="90">
        <f>+(λ*Ω/4) * ROUND(  (AVERAGE($W$21:$W$220)-AVERAGE($C$21:$C$220))  / (Ω*λ/4),   0  )</f>
        <v>0</v>
      </c>
      <c r="X17" s="98"/>
    </row>
    <row r="18" spans="1:24" s="5" customFormat="1" ht="18.600000000000001" customHeight="1" x14ac:dyDescent="0.25">
      <c r="A18" s="81"/>
      <c r="B18" s="45" t="s">
        <v>12</v>
      </c>
      <c r="C18" s="45" t="s">
        <v>11</v>
      </c>
      <c r="D18" s="123" t="s">
        <v>14</v>
      </c>
      <c r="E18" s="123"/>
      <c r="F18" s="123"/>
      <c r="G18" s="45" t="s">
        <v>19</v>
      </c>
      <c r="H18" s="123" t="s">
        <v>59</v>
      </c>
      <c r="I18" s="123"/>
      <c r="J18" s="123"/>
      <c r="K18" s="123" t="s">
        <v>57</v>
      </c>
      <c r="L18" s="123"/>
      <c r="M18" s="123"/>
      <c r="N18" s="123" t="s">
        <v>58</v>
      </c>
      <c r="O18" s="123"/>
      <c r="P18" s="123"/>
      <c r="Q18" s="126" t="s">
        <v>56</v>
      </c>
      <c r="R18" s="126"/>
      <c r="S18" s="126"/>
      <c r="T18" s="123" t="s">
        <v>17</v>
      </c>
      <c r="U18" s="123"/>
      <c r="V18" s="123"/>
      <c r="W18" s="88"/>
    </row>
    <row r="19" spans="1:24" ht="19.5" thickBot="1" x14ac:dyDescent="0.4">
      <c r="B19" s="46" t="s">
        <v>1</v>
      </c>
      <c r="C19" s="46" t="s">
        <v>60</v>
      </c>
      <c r="D19" s="124" t="s">
        <v>61</v>
      </c>
      <c r="E19" s="124"/>
      <c r="F19" s="124"/>
      <c r="G19" s="46" t="s">
        <v>62</v>
      </c>
      <c r="H19" s="124" t="s">
        <v>63</v>
      </c>
      <c r="I19" s="124"/>
      <c r="J19" s="124"/>
      <c r="K19" s="125" t="s">
        <v>16</v>
      </c>
      <c r="L19" s="125"/>
      <c r="M19" s="125"/>
      <c r="N19" s="124" t="s">
        <v>64</v>
      </c>
      <c r="O19" s="124"/>
      <c r="P19" s="124"/>
      <c r="Q19" s="124" t="s">
        <v>65</v>
      </c>
      <c r="R19" s="124"/>
      <c r="S19" s="124"/>
      <c r="T19" s="47" t="s">
        <v>67</v>
      </c>
      <c r="U19" s="48" t="s">
        <v>66</v>
      </c>
      <c r="V19" s="49" t="s">
        <v>31</v>
      </c>
    </row>
    <row r="20" spans="1:24" x14ac:dyDescent="0.25">
      <c r="B20" s="50" t="s">
        <v>7</v>
      </c>
      <c r="C20" s="51" t="s">
        <v>7</v>
      </c>
      <c r="D20" s="52" t="s">
        <v>4</v>
      </c>
      <c r="E20" s="53" t="s">
        <v>5</v>
      </c>
      <c r="F20" s="54" t="s">
        <v>6</v>
      </c>
      <c r="G20" s="55" t="s">
        <v>68</v>
      </c>
      <c r="H20" s="56" t="s">
        <v>4</v>
      </c>
      <c r="I20" s="57" t="s">
        <v>5</v>
      </c>
      <c r="J20" s="58" t="s">
        <v>6</v>
      </c>
      <c r="K20" s="59" t="s">
        <v>4</v>
      </c>
      <c r="L20" s="58" t="s">
        <v>5</v>
      </c>
      <c r="M20" s="60" t="s">
        <v>6</v>
      </c>
      <c r="N20" s="61" t="s">
        <v>4</v>
      </c>
      <c r="O20" s="61" t="s">
        <v>5</v>
      </c>
      <c r="P20" s="54" t="s">
        <v>6</v>
      </c>
      <c r="Q20" s="59" t="s">
        <v>4</v>
      </c>
      <c r="R20" s="58" t="s">
        <v>5</v>
      </c>
      <c r="S20" s="58" t="s">
        <v>6</v>
      </c>
      <c r="T20" s="59" t="s">
        <v>15</v>
      </c>
      <c r="U20" s="62" t="s">
        <v>7</v>
      </c>
      <c r="V20" s="63" t="s">
        <v>7</v>
      </c>
      <c r="W20" s="91"/>
    </row>
    <row r="21" spans="1:24" x14ac:dyDescent="0.25">
      <c r="A21" s="81">
        <v>1</v>
      </c>
      <c r="B21" s="9">
        <f>-E8/2</f>
        <v>-25</v>
      </c>
      <c r="C21" s="10">
        <f t="shared" ref="C21:C52" si="0">+bo*COS(2*PI()*B21/Period) + ($E$10*0.5*(1-SIGN(0.66+COS(2*PI()*B21/Period)))) * IF(ABS(B21)&lt;=(Period),1,0)  - TAN(RADIANS(Tilt))*$B21</f>
        <v>-0.12</v>
      </c>
      <c r="D21" s="11">
        <f t="shared" ref="D21:D203" si="1">+COS(4*PI()*$C21/(λ*Ω))</f>
        <v>-0.98783632991233017</v>
      </c>
      <c r="E21" s="12">
        <f t="shared" ref="E21:E203" si="2">-SIN(4*PI()*$C21/(λ*Ω))</f>
        <v>0.1554972196064548</v>
      </c>
      <c r="F21" s="13">
        <f>+SQRT(D21^2+E21^2)</f>
        <v>1</v>
      </c>
      <c r="G21" s="14">
        <f>-(J8/2)*$J$10</f>
        <v>-2</v>
      </c>
      <c r="H21" s="10" cm="1">
        <f t="array" ref="H21">+(1/Nx)*SUM(($D$21:$D$220)*COS(2*PI()*($B$21:$B$220)*($G21)))+(1/Nx)*SUM(($E$21:$E$220)*SIN(2*PI()*($B$21:$B$220)*($G21)))</f>
        <v>2.1231595831237283E-15</v>
      </c>
      <c r="I21" s="15" cm="1">
        <f t="array" ref="I21">(1/Nx)*SUM(($E$21:$E$220)*COS(2*PI()*($B$21:$B$220)*($G21)))-(1/Nx)*SUM(($D$21:$D$220)*SIN(2*PI()*($B$21:$B$220)*($G21)))</f>
        <v>1.0848753436081664E-16</v>
      </c>
      <c r="J21" s="15">
        <f>+SQRT(H21^2+I21^2)</f>
        <v>2.1259294815496146E-15</v>
      </c>
      <c r="K21" s="10">
        <f t="shared" ref="K21:K52" si="3">+$M21*COS(IF((ABS($G21)*λ&lt;1),(2*PI()/λ)*zoffs*SQRT(1-(ABS($G21)*λ)^2),0))</f>
        <v>0</v>
      </c>
      <c r="L21" s="15">
        <f t="shared" ref="L21:L52" si="4">+$M21*SIN(IF((ABS($G21)*λ&lt;1),(2*PI()/λ)*zoffs*SQRT(1-(ABS($G21)*λ)^2),0))</f>
        <v>0</v>
      </c>
      <c r="M21" s="14">
        <f t="shared" ref="M21:M52" si="5">+IF(ABS(G21)&lt;fmax,(2/PI())*(ACOS(ABS(G21)/fmax)-(ABS(G21)/fmax)*SQRT(1-(ABS(G21)/fmax)^2) ),0)*IF(q,1,0)+IF(NOT(q),1,0)*IF(ABS(G21)/fmax&lt;=1,1,0)</f>
        <v>0</v>
      </c>
      <c r="N21" s="12">
        <f>+H21*K21-I21*L21</f>
        <v>0</v>
      </c>
      <c r="O21" s="12">
        <f>+I21*K21+H21*L21</f>
        <v>0</v>
      </c>
      <c r="P21" s="13">
        <f>+SQRT(N21^2+O21^2)</f>
        <v>0</v>
      </c>
      <c r="Q21" s="10" cm="1">
        <f t="array" ref="Q21">+SUM(($N$21:$N$220)*COS(2*PI()*($B$21:$B$220)*($G21)))-SUM(($O$21:$O$220)*SIN(2*PI()*($B$21:$B$220)*($G21)))</f>
        <v>-0.82218659236889646</v>
      </c>
      <c r="R21" s="15" cm="1">
        <f t="array" ref="R21">SUM(($O$21:$O$220)*COS(2*PI()*($B$21:$B$220)*($G21)))+SUM(($N$21:$N$220)*SIN(2*PI()*($B$21:$B$220)*($G21)))</f>
        <v>0.27389041366920963</v>
      </c>
      <c r="S21" s="15">
        <f>+SQRT(Q21^2+R21^2)</f>
        <v>0.86660645703287298</v>
      </c>
      <c r="T21" s="11">
        <f>-ATAN2(Q21,R21)</f>
        <v>-2.8200301527315541</v>
      </c>
      <c r="U21" s="15">
        <f>+W21-($W$17)</f>
        <v>-0.11335050727447304</v>
      </c>
      <c r="V21" s="14">
        <f t="shared" ref="V21:V52" si="6">+(W21-C21)-(AVERAGE($W$21:$W$220)-AVERAGE($C$21:$C$220))</f>
        <v>6.649492725527081E-3</v>
      </c>
      <c r="W21" s="92">
        <f>+(λ*Ω/(4*PI()))*$T21</f>
        <v>-0.11335050727447304</v>
      </c>
    </row>
    <row r="22" spans="1:24" x14ac:dyDescent="0.25">
      <c r="A22" s="81">
        <v>2</v>
      </c>
      <c r="B22" s="9">
        <f t="shared" ref="B22:B53" si="7">+B21+$J$9</f>
        <v>-24.75</v>
      </c>
      <c r="C22" s="10">
        <f t="shared" si="0"/>
        <v>-0.11852260087141653</v>
      </c>
      <c r="D22" s="10">
        <f t="shared" si="1"/>
        <v>-0.98145495284324347</v>
      </c>
      <c r="E22" s="15">
        <f t="shared" si="2"/>
        <v>0.19169291989916271</v>
      </c>
      <c r="F22" s="14">
        <f t="shared" ref="F22" si="8">+SQRT(D22^2+E22^2)</f>
        <v>1</v>
      </c>
      <c r="G22" s="14">
        <f t="shared" ref="G22:G53" si="9">+G21+$J$10</f>
        <v>-1.98</v>
      </c>
      <c r="H22" s="10" cm="1">
        <f t="array" ref="H22">+(1/Nx)*SUM(($D$21:$D$220)*COS(2*PI()*($B$21:$B$220)*($G22)))+(1/Nx)*SUM(($E$21:$E$220)*SIN(2*PI()*($B$21:$B$220)*($G22)))</f>
        <v>2.2283433778746975E-15</v>
      </c>
      <c r="I22" s="15" cm="1">
        <f t="array" ref="I22">(1/Nx)*SUM(($E$21:$E$220)*COS(2*PI()*($B$21:$B$220)*($G22)))-(1/Nx)*SUM(($D$21:$D$220)*SIN(2*PI()*($B$21:$B$220)*($G22)))</f>
        <v>9.6301439045376467E-16</v>
      </c>
      <c r="J22" s="15">
        <f t="shared" ref="J22:J85" si="10">+SQRT(H22^2+I22^2)</f>
        <v>2.4275318588927011E-15</v>
      </c>
      <c r="K22" s="10">
        <f t="shared" si="3"/>
        <v>0</v>
      </c>
      <c r="L22" s="15">
        <f t="shared" si="4"/>
        <v>0</v>
      </c>
      <c r="M22" s="14">
        <f t="shared" si="5"/>
        <v>0</v>
      </c>
      <c r="N22" s="15">
        <f t="shared" ref="N22:N85" si="11">+H22*K22-I22*L22</f>
        <v>0</v>
      </c>
      <c r="O22" s="15">
        <f t="shared" ref="O22:O85" si="12">+I22*K22+H22*L22</f>
        <v>0</v>
      </c>
      <c r="P22" s="14">
        <f t="shared" ref="P22:P85" si="13">+SQRT(N22^2+O22^2)</f>
        <v>0</v>
      </c>
      <c r="Q22" s="10" cm="1">
        <f t="array" ref="Q22">+SUM(($N$21:$N$220)*COS(2*PI()*($B$21:$B$220)*($G22)))-SUM(($O$21:$O$220)*SIN(2*PI()*($B$21:$B$220)*($G22)))</f>
        <v>-0.80771829780007753</v>
      </c>
      <c r="R22" s="15" cm="1">
        <f t="array" ref="R22">SUM(($O$21:$O$220)*COS(2*PI()*($B$21:$B$220)*($G22)))+SUM(($N$21:$N$220)*SIN(2*PI()*($B$21:$B$220)*($G22)))</f>
        <v>0.29615893416848904</v>
      </c>
      <c r="S22" s="15">
        <f t="shared" ref="S22:S85" si="14">+SQRT(Q22^2+R22^2)</f>
        <v>0.86030166970015243</v>
      </c>
      <c r="T22" s="10">
        <f t="shared" ref="T22:T85" si="15">-ATAN2(Q22,R22)</f>
        <v>-2.7901527069544794</v>
      </c>
      <c r="U22" s="15">
        <f t="shared" ref="U22:U85" si="16">+W22-($W$17)</f>
        <v>-0.11214958974824851</v>
      </c>
      <c r="V22" s="14">
        <f t="shared" si="6"/>
        <v>6.3730111231681454E-3</v>
      </c>
      <c r="W22" s="92">
        <f t="shared" ref="W22:W53" si="17">+(λ*Ω/(4*PI()))*$T22-(λ*Ω/2)*ROUND(((λ*Ω/(4*PI()))*$T22-$W21)/(Ω*λ/2),0)</f>
        <v>-0.11214958974824851</v>
      </c>
    </row>
    <row r="23" spans="1:24" x14ac:dyDescent="0.25">
      <c r="A23" s="81">
        <v>3</v>
      </c>
      <c r="B23" s="9">
        <f t="shared" si="7"/>
        <v>-24.5</v>
      </c>
      <c r="C23" s="10">
        <f t="shared" si="0"/>
        <v>-0.11412678195541834</v>
      </c>
      <c r="D23" s="10">
        <f t="shared" si="1"/>
        <v>-0.95466924619160798</v>
      </c>
      <c r="E23" s="15">
        <f t="shared" si="2"/>
        <v>0.29766865870619802</v>
      </c>
      <c r="F23" s="14">
        <f t="shared" ref="F23:F86" si="18">+SQRT(D23^2+E23^2)</f>
        <v>1</v>
      </c>
      <c r="G23" s="14">
        <f t="shared" si="9"/>
        <v>-1.96</v>
      </c>
      <c r="H23" s="10" cm="1">
        <f t="array" ref="H23">+(1/Nx)*SUM(($D$21:$D$220)*COS(2*PI()*($B$21:$B$220)*($G23)))+(1/Nx)*SUM(($E$21:$E$220)*SIN(2*PI()*($B$21:$B$220)*($G23)))</f>
        <v>-5.212583836788909E-16</v>
      </c>
      <c r="I23" s="15" cm="1">
        <f t="array" ref="I23">(1/Nx)*SUM(($E$21:$E$220)*COS(2*PI()*($B$21:$B$220)*($G23)))-(1/Nx)*SUM(($D$21:$D$220)*SIN(2*PI()*($B$21:$B$220)*($G23)))</f>
        <v>1.1914080833008712E-16</v>
      </c>
      <c r="J23" s="15">
        <f t="shared" si="10"/>
        <v>5.3470069643219696E-16</v>
      </c>
      <c r="K23" s="10">
        <f t="shared" si="3"/>
        <v>0</v>
      </c>
      <c r="L23" s="15">
        <f t="shared" si="4"/>
        <v>0</v>
      </c>
      <c r="M23" s="14">
        <f t="shared" si="5"/>
        <v>0</v>
      </c>
      <c r="N23" s="15">
        <f t="shared" si="11"/>
        <v>0</v>
      </c>
      <c r="O23" s="15">
        <f t="shared" si="12"/>
        <v>0</v>
      </c>
      <c r="P23" s="14">
        <f t="shared" si="13"/>
        <v>0</v>
      </c>
      <c r="Q23" s="10" cm="1">
        <f t="array" ref="Q23">+SUM(($N$21:$N$220)*COS(2*PI()*($B$21:$B$220)*($G23)))-SUM(($O$21:$O$220)*SIN(2*PI()*($B$21:$B$220)*($G23)))</f>
        <v>-0.76116921811907279</v>
      </c>
      <c r="R23" s="15" cm="1">
        <f t="array" ref="R23">SUM(($O$21:$O$220)*COS(2*PI()*($B$21:$B$220)*($G23)))+SUM(($N$21:$N$220)*SIN(2*PI()*($B$21:$B$220)*($G23)))</f>
        <v>0.35896575930559266</v>
      </c>
      <c r="S23" s="15">
        <f t="shared" si="14"/>
        <v>0.84156698780658057</v>
      </c>
      <c r="T23" s="10">
        <f t="shared" si="15"/>
        <v>-2.7009238319386029</v>
      </c>
      <c r="U23" s="15">
        <f t="shared" si="16"/>
        <v>-0.10856305425082366</v>
      </c>
      <c r="V23" s="14">
        <f t="shared" si="6"/>
        <v>5.5637277045948088E-3</v>
      </c>
      <c r="W23" s="92">
        <f t="shared" si="17"/>
        <v>-0.10856305425082366</v>
      </c>
    </row>
    <row r="24" spans="1:24" x14ac:dyDescent="0.25">
      <c r="A24" s="81">
        <v>4</v>
      </c>
      <c r="B24" s="9">
        <f t="shared" si="7"/>
        <v>-24.25</v>
      </c>
      <c r="C24" s="10">
        <f t="shared" si="0"/>
        <v>-0.10692078290260407</v>
      </c>
      <c r="D24" s="10">
        <f t="shared" si="1"/>
        <v>-0.88628891770003648</v>
      </c>
      <c r="E24" s="15">
        <f t="shared" si="2"/>
        <v>0.4631327610546439</v>
      </c>
      <c r="F24" s="14">
        <f t="shared" si="18"/>
        <v>1</v>
      </c>
      <c r="G24" s="14">
        <f t="shared" si="9"/>
        <v>-1.94</v>
      </c>
      <c r="H24" s="10" cm="1">
        <f t="array" ref="H24">+(1/Nx)*SUM(($D$21:$D$220)*COS(2*PI()*($B$21:$B$220)*($G24)))+(1/Nx)*SUM(($E$21:$E$220)*SIN(2*PI()*($B$21:$B$220)*($G24)))</f>
        <v>-1.8597970385947348E-16</v>
      </c>
      <c r="I24" s="15" cm="1">
        <f t="array" ref="I24">(1/Nx)*SUM(($E$21:$E$220)*COS(2*PI()*($B$21:$B$220)*($G24)))-(1/Nx)*SUM(($D$21:$D$220)*SIN(2*PI()*($B$21:$B$220)*($G24)))</f>
        <v>2.1746493494845254E-16</v>
      </c>
      <c r="J24" s="15">
        <f t="shared" si="10"/>
        <v>2.8614585123637936E-16</v>
      </c>
      <c r="K24" s="10">
        <f t="shared" si="3"/>
        <v>0</v>
      </c>
      <c r="L24" s="15">
        <f t="shared" si="4"/>
        <v>0</v>
      </c>
      <c r="M24" s="14">
        <f t="shared" si="5"/>
        <v>0</v>
      </c>
      <c r="N24" s="15">
        <f t="shared" si="11"/>
        <v>0</v>
      </c>
      <c r="O24" s="15">
        <f t="shared" si="12"/>
        <v>0</v>
      </c>
      <c r="P24" s="14">
        <f t="shared" si="13"/>
        <v>0</v>
      </c>
      <c r="Q24" s="10" cm="1">
        <f t="array" ref="Q24">+SUM(($N$21:$N$220)*COS(2*PI()*($B$21:$B$220)*($G24)))-SUM(($O$21:$O$220)*SIN(2*PI()*($B$21:$B$220)*($G24)))</f>
        <v>-0.67473189679677037</v>
      </c>
      <c r="R24" s="15" cm="1">
        <f t="array" ref="R24">SUM(($O$21:$O$220)*COS(2*PI()*($B$21:$B$220)*($G24)))+SUM(($N$21:$N$220)*SIN(2*PI()*($B$21:$B$220)*($G24)))</f>
        <v>0.4499730398308015</v>
      </c>
      <c r="S24" s="15">
        <f t="shared" si="14"/>
        <v>0.81101101665115471</v>
      </c>
      <c r="T24" s="10">
        <f t="shared" si="15"/>
        <v>-2.553434337381558</v>
      </c>
      <c r="U24" s="15">
        <f t="shared" si="16"/>
        <v>-0.10263474564408653</v>
      </c>
      <c r="V24" s="14">
        <f t="shared" si="6"/>
        <v>4.2860372585176634E-3</v>
      </c>
      <c r="W24" s="92">
        <f t="shared" si="17"/>
        <v>-0.10263474564408653</v>
      </c>
    </row>
    <row r="25" spans="1:24" x14ac:dyDescent="0.25">
      <c r="A25" s="81">
        <v>5</v>
      </c>
      <c r="B25" s="9">
        <f t="shared" si="7"/>
        <v>-24</v>
      </c>
      <c r="C25" s="10">
        <f t="shared" si="0"/>
        <v>-9.7082039324993652E-2</v>
      </c>
      <c r="D25" s="10">
        <f t="shared" si="1"/>
        <v>-0.74763454986912148</v>
      </c>
      <c r="E25" s="15">
        <f t="shared" si="2"/>
        <v>0.6641103672146641</v>
      </c>
      <c r="F25" s="14">
        <f t="shared" si="18"/>
        <v>1</v>
      </c>
      <c r="G25" s="14">
        <f t="shared" si="9"/>
        <v>-1.92</v>
      </c>
      <c r="H25" s="10" cm="1">
        <f t="array" ref="H25">+(1/Nx)*SUM(($D$21:$D$220)*COS(2*PI()*($B$21:$B$220)*($G25)))+(1/Nx)*SUM(($E$21:$E$220)*SIN(2*PI()*($B$21:$B$220)*($G25)))</f>
        <v>6.6694913480880297E-16</v>
      </c>
      <c r="I25" s="15" cm="1">
        <f t="array" ref="I25">(1/Nx)*SUM(($E$21:$E$220)*COS(2*PI()*($B$21:$B$220)*($G25)))-(1/Nx)*SUM(($D$21:$D$220)*SIN(2*PI()*($B$21:$B$220)*($G25)))</f>
        <v>5.6621374255882972E-17</v>
      </c>
      <c r="J25" s="15">
        <f t="shared" si="10"/>
        <v>6.6934828635385002E-16</v>
      </c>
      <c r="K25" s="10">
        <f t="shared" si="3"/>
        <v>0</v>
      </c>
      <c r="L25" s="15">
        <f t="shared" si="4"/>
        <v>0</v>
      </c>
      <c r="M25" s="14">
        <f t="shared" si="5"/>
        <v>0</v>
      </c>
      <c r="N25" s="15">
        <f t="shared" si="11"/>
        <v>0</v>
      </c>
      <c r="O25" s="15">
        <f t="shared" si="12"/>
        <v>0</v>
      </c>
      <c r="P25" s="14">
        <f t="shared" si="13"/>
        <v>0</v>
      </c>
      <c r="Q25" s="10" cm="1">
        <f t="array" ref="Q25">+SUM(($N$21:$N$220)*COS(2*PI()*($B$21:$B$220)*($G25)))-SUM(($O$21:$O$220)*SIN(2*PI()*($B$21:$B$220)*($G25)))</f>
        <v>-0.54049878513339589</v>
      </c>
      <c r="R25" s="15" cm="1">
        <f t="array" ref="R25">SUM(($O$21:$O$220)*COS(2*PI()*($B$21:$B$220)*($G25)))+SUM(($N$21:$N$220)*SIN(2*PI()*($B$21:$B$220)*($G25)))</f>
        <v>0.54821536943116933</v>
      </c>
      <c r="S25" s="15">
        <f t="shared" si="14"/>
        <v>0.76985649832370084</v>
      </c>
      <c r="T25" s="10">
        <f t="shared" si="15"/>
        <v>-2.3491068124485288</v>
      </c>
      <c r="U25" s="15">
        <f t="shared" si="16"/>
        <v>-9.442184459447811E-2</v>
      </c>
      <c r="V25" s="14">
        <f t="shared" si="6"/>
        <v>2.6601947305156721E-3</v>
      </c>
      <c r="W25" s="92">
        <f t="shared" si="17"/>
        <v>-9.442184459447811E-2</v>
      </c>
    </row>
    <row r="26" spans="1:24" x14ac:dyDescent="0.25">
      <c r="A26" s="81">
        <v>6</v>
      </c>
      <c r="B26" s="9">
        <f t="shared" si="7"/>
        <v>-23.75</v>
      </c>
      <c r="C26" s="10">
        <f t="shared" si="0"/>
        <v>-8.4852813742385735E-2</v>
      </c>
      <c r="D26" s="10">
        <f t="shared" si="1"/>
        <v>-0.51434526769443412</v>
      </c>
      <c r="E26" s="15">
        <f t="shared" si="2"/>
        <v>0.85758320039535574</v>
      </c>
      <c r="F26" s="14">
        <f t="shared" si="18"/>
        <v>1</v>
      </c>
      <c r="G26" s="14">
        <f t="shared" si="9"/>
        <v>-1.9</v>
      </c>
      <c r="H26" s="10" cm="1">
        <f t="array" ref="H26">+(1/Nx)*SUM(($D$21:$D$220)*COS(2*PI()*($B$21:$B$220)*($G26)))+(1/Nx)*SUM(($E$21:$E$220)*SIN(2*PI()*($B$21:$B$220)*($G26)))</f>
        <v>3.1441863002079629E-16</v>
      </c>
      <c r="I26" s="15" cm="1">
        <f t="array" ref="I26">(1/Nx)*SUM(($E$21:$E$220)*COS(2*PI()*($B$21:$B$220)*($G26)))-(1/Nx)*SUM(($D$21:$D$220)*SIN(2*PI()*($B$21:$B$220)*($G26)))</f>
        <v>1.4864776076706219E-14</v>
      </c>
      <c r="J26" s="15">
        <f t="shared" si="10"/>
        <v>1.4868100984507796E-14</v>
      </c>
      <c r="K26" s="10">
        <f t="shared" si="3"/>
        <v>0</v>
      </c>
      <c r="L26" s="15">
        <f t="shared" si="4"/>
        <v>0</v>
      </c>
      <c r="M26" s="14">
        <f t="shared" si="5"/>
        <v>0</v>
      </c>
      <c r="N26" s="15">
        <f t="shared" si="11"/>
        <v>0</v>
      </c>
      <c r="O26" s="15">
        <f t="shared" si="12"/>
        <v>0</v>
      </c>
      <c r="P26" s="14">
        <f t="shared" si="13"/>
        <v>0</v>
      </c>
      <c r="Q26" s="10" cm="1">
        <f t="array" ref="Q26">+SUM(($N$21:$N$220)*COS(2*PI()*($B$21:$B$220)*($G26)))-SUM(($O$21:$O$220)*SIN(2*PI()*($B$21:$B$220)*($G26)))</f>
        <v>-0.35682724785609449</v>
      </c>
      <c r="R26" s="15" cm="1">
        <f t="array" ref="R26">SUM(($O$21:$O$220)*COS(2*PI()*($B$21:$B$220)*($G26)))+SUM(($N$21:$N$220)*SIN(2*PI()*($B$21:$B$220)*($G26)))</f>
        <v>0.62559920410823655</v>
      </c>
      <c r="S26" s="15">
        <f t="shared" si="14"/>
        <v>0.72020833721459632</v>
      </c>
      <c r="T26" s="10">
        <f t="shared" si="15"/>
        <v>-2.0891491787042051</v>
      </c>
      <c r="U26" s="15">
        <f t="shared" si="16"/>
        <v>-8.397290325026982E-2</v>
      </c>
      <c r="V26" s="14">
        <f t="shared" si="6"/>
        <v>8.7991049211604553E-4</v>
      </c>
      <c r="W26" s="92">
        <f t="shared" si="17"/>
        <v>-8.397290325026982E-2</v>
      </c>
    </row>
    <row r="27" spans="1:24" x14ac:dyDescent="0.25">
      <c r="A27" s="81">
        <v>7</v>
      </c>
      <c r="B27" s="9">
        <f t="shared" si="7"/>
        <v>-23.5</v>
      </c>
      <c r="C27" s="10">
        <f t="shared" si="0"/>
        <v>-7.0534230275096893E-2</v>
      </c>
      <c r="D27" s="10">
        <f t="shared" si="1"/>
        <v>-0.18297740323862083</v>
      </c>
      <c r="E27" s="15">
        <f t="shared" si="2"/>
        <v>0.98311711911859778</v>
      </c>
      <c r="F27" s="14">
        <f t="shared" si="18"/>
        <v>1</v>
      </c>
      <c r="G27" s="14">
        <f t="shared" si="9"/>
        <v>-1.88</v>
      </c>
      <c r="H27" s="10" cm="1">
        <f t="array" ref="H27">+(1/Nx)*SUM(($D$21:$D$220)*COS(2*PI()*($B$21:$B$220)*($G27)))+(1/Nx)*SUM(($E$21:$E$220)*SIN(2*PI()*($B$21:$B$220)*($G27)))</f>
        <v>1.7038453981044199E-16</v>
      </c>
      <c r="I27" s="15" cm="1">
        <f t="array" ref="I27">(1/Nx)*SUM(($E$21:$E$220)*COS(2*PI()*($B$21:$B$220)*($G27)))-(1/Nx)*SUM(($D$21:$D$220)*SIN(2*PI()*($B$21:$B$220)*($G27)))</f>
        <v>1.2462253451417383E-16</v>
      </c>
      <c r="J27" s="15">
        <f t="shared" si="10"/>
        <v>2.1109634652251218E-16</v>
      </c>
      <c r="K27" s="10">
        <f t="shared" si="3"/>
        <v>0</v>
      </c>
      <c r="L27" s="15">
        <f t="shared" si="4"/>
        <v>0</v>
      </c>
      <c r="M27" s="14">
        <f t="shared" si="5"/>
        <v>0</v>
      </c>
      <c r="N27" s="15">
        <f t="shared" si="11"/>
        <v>0</v>
      </c>
      <c r="O27" s="15">
        <f t="shared" si="12"/>
        <v>0</v>
      </c>
      <c r="P27" s="14">
        <f t="shared" si="13"/>
        <v>0</v>
      </c>
      <c r="Q27" s="10" cm="1">
        <f t="array" ref="Q27">+SUM(($N$21:$N$220)*COS(2*PI()*($B$21:$B$220)*($G27)))-SUM(($O$21:$O$220)*SIN(2*PI()*($B$21:$B$220)*($G27)))</f>
        <v>-0.13429299594062677</v>
      </c>
      <c r="R27" s="15" cm="1">
        <f t="array" ref="R27">SUM(($O$21:$O$220)*COS(2*PI()*($B$21:$B$220)*($G27)))+SUM(($N$21:$N$220)*SIN(2*PI()*($B$21:$B$220)*($G27)))</f>
        <v>0.65170543223094823</v>
      </c>
      <c r="S27" s="15">
        <f t="shared" si="14"/>
        <v>0.66539806068100038</v>
      </c>
      <c r="T27" s="10">
        <f t="shared" si="15"/>
        <v>-1.7740157509108803</v>
      </c>
      <c r="U27" s="15">
        <f t="shared" si="16"/>
        <v>-7.1306182695910825E-2</v>
      </c>
      <c r="V27" s="14">
        <f t="shared" si="6"/>
        <v>-7.7195242081380124E-4</v>
      </c>
      <c r="W27" s="92">
        <f t="shared" si="17"/>
        <v>-7.1306182695910825E-2</v>
      </c>
    </row>
    <row r="28" spans="1:24" x14ac:dyDescent="0.25">
      <c r="A28" s="81">
        <v>8</v>
      </c>
      <c r="B28" s="9">
        <f t="shared" si="7"/>
        <v>-23.25</v>
      </c>
      <c r="C28" s="10">
        <f t="shared" si="0"/>
        <v>-5.4478859968745456E-2</v>
      </c>
      <c r="D28" s="10">
        <f t="shared" si="1"/>
        <v>0.21376262087819212</v>
      </c>
      <c r="E28" s="15">
        <f t="shared" si="2"/>
        <v>0.97688563399984862</v>
      </c>
      <c r="F28" s="14">
        <f t="shared" si="18"/>
        <v>1</v>
      </c>
      <c r="G28" s="14">
        <f t="shared" si="9"/>
        <v>-1.8599999999999999</v>
      </c>
      <c r="H28" s="10" cm="1">
        <f t="array" ref="H28">+(1/Nx)*SUM(($D$21:$D$220)*COS(2*PI()*($B$21:$B$220)*($G28)))+(1/Nx)*SUM(($E$21:$E$220)*SIN(2*PI()*($B$21:$B$220)*($G28)))</f>
        <v>-2.9344582319623668E-16</v>
      </c>
      <c r="I28" s="15" cm="1">
        <f t="array" ref="I28">(1/Nx)*SUM(($E$21:$E$220)*COS(2*PI()*($B$21:$B$220)*($G28)))-(1/Nx)*SUM(($D$21:$D$220)*SIN(2*PI()*($B$21:$B$220)*($G28)))</f>
        <v>1.0361156377314273E-15</v>
      </c>
      <c r="J28" s="15">
        <f t="shared" si="10"/>
        <v>1.0768686391119946E-15</v>
      </c>
      <c r="K28" s="10">
        <f t="shared" si="3"/>
        <v>0</v>
      </c>
      <c r="L28" s="15">
        <f t="shared" si="4"/>
        <v>0</v>
      </c>
      <c r="M28" s="14">
        <f t="shared" si="5"/>
        <v>0</v>
      </c>
      <c r="N28" s="15">
        <f t="shared" si="11"/>
        <v>0</v>
      </c>
      <c r="O28" s="15">
        <f t="shared" si="12"/>
        <v>0</v>
      </c>
      <c r="P28" s="14">
        <f t="shared" si="13"/>
        <v>0</v>
      </c>
      <c r="Q28" s="10" cm="1">
        <f t="array" ref="Q28">+SUM(($N$21:$N$220)*COS(2*PI()*($B$21:$B$220)*($G28)))-SUM(($O$21:$O$220)*SIN(2*PI()*($B$21:$B$220)*($G28)))</f>
        <v>0.10168402354056884</v>
      </c>
      <c r="R28" s="15" cm="1">
        <f t="array" ref="R28">SUM(($O$21:$O$220)*COS(2*PI()*($B$21:$B$220)*($G28)))+SUM(($N$21:$N$220)*SIN(2*PI()*($B$21:$B$220)*($G28)))</f>
        <v>0.60183352794249856</v>
      </c>
      <c r="S28" s="15">
        <f t="shared" si="14"/>
        <v>0.61036320006952671</v>
      </c>
      <c r="T28" s="10">
        <f t="shared" si="15"/>
        <v>-1.4034199895615387</v>
      </c>
      <c r="U28" s="15">
        <f t="shared" si="16"/>
        <v>-5.641016553736089E-2</v>
      </c>
      <c r="V28" s="14">
        <f t="shared" si="6"/>
        <v>-1.9313055686153034E-3</v>
      </c>
      <c r="W28" s="92">
        <f t="shared" si="17"/>
        <v>-5.641016553736089E-2</v>
      </c>
    </row>
    <row r="29" spans="1:24" x14ac:dyDescent="0.25">
      <c r="A29" s="81">
        <v>9</v>
      </c>
      <c r="B29" s="9">
        <f t="shared" si="7"/>
        <v>-23</v>
      </c>
      <c r="C29" s="10">
        <f t="shared" si="0"/>
        <v>-3.7082039324993626E-2</v>
      </c>
      <c r="D29" s="10">
        <f t="shared" si="1"/>
        <v>0.60378266406462555</v>
      </c>
      <c r="E29" s="15">
        <f t="shared" si="2"/>
        <v>0.79714897890859993</v>
      </c>
      <c r="F29" s="14">
        <f t="shared" si="18"/>
        <v>1</v>
      </c>
      <c r="G29" s="14">
        <f t="shared" si="9"/>
        <v>-1.8399999999999999</v>
      </c>
      <c r="H29" s="10" cm="1">
        <f t="array" ref="H29">+(1/Nx)*SUM(($D$21:$D$220)*COS(2*PI()*($B$21:$B$220)*($G29)))+(1/Nx)*SUM(($E$21:$E$220)*SIN(2*PI()*($B$21:$B$220)*($G29)))</f>
        <v>3.7810032882390489E-16</v>
      </c>
      <c r="I29" s="15" cm="1">
        <f t="array" ref="I29">(1/Nx)*SUM(($E$21:$E$220)*COS(2*PI()*($B$21:$B$220)*($G29)))-(1/Nx)*SUM(($D$21:$D$220)*SIN(2*PI()*($B$21:$B$220)*($G29)))</f>
        <v>5.8286708792820709E-18</v>
      </c>
      <c r="J29" s="15">
        <f t="shared" si="10"/>
        <v>3.7814525259609431E-16</v>
      </c>
      <c r="K29" s="10">
        <f t="shared" si="3"/>
        <v>0</v>
      </c>
      <c r="L29" s="15">
        <f t="shared" si="4"/>
        <v>0</v>
      </c>
      <c r="M29" s="14">
        <f t="shared" si="5"/>
        <v>0</v>
      </c>
      <c r="N29" s="15">
        <f t="shared" si="11"/>
        <v>0</v>
      </c>
      <c r="O29" s="15">
        <f t="shared" si="12"/>
        <v>0</v>
      </c>
      <c r="P29" s="14">
        <f t="shared" si="13"/>
        <v>0</v>
      </c>
      <c r="Q29" s="10" cm="1">
        <f t="array" ref="Q29">+SUM(($N$21:$N$220)*COS(2*PI()*($B$21:$B$220)*($G29)))-SUM(($O$21:$O$220)*SIN(2*PI()*($B$21:$B$220)*($G29)))</f>
        <v>0.31388373122218116</v>
      </c>
      <c r="R29" s="15" cm="1">
        <f t="array" ref="R29">SUM(($O$21:$O$220)*COS(2*PI()*($B$21:$B$220)*($G29)))+SUM(($N$21:$N$220)*SIN(2*PI()*($B$21:$B$220)*($G29)))</f>
        <v>0.46598993504554848</v>
      </c>
      <c r="S29" s="15">
        <f t="shared" si="14"/>
        <v>0.56184483292962029</v>
      </c>
      <c r="T29" s="10">
        <f t="shared" si="15"/>
        <v>-0.97801953547330767</v>
      </c>
      <c r="U29" s="15">
        <f t="shared" si="16"/>
        <v>-3.9311285506242903E-2</v>
      </c>
      <c r="V29" s="14">
        <f t="shared" si="6"/>
        <v>-2.2292461812491462E-3</v>
      </c>
      <c r="W29" s="92">
        <f t="shared" si="17"/>
        <v>-3.9311285506242903E-2</v>
      </c>
    </row>
    <row r="30" spans="1:24" x14ac:dyDescent="0.25">
      <c r="A30" s="81">
        <v>10</v>
      </c>
      <c r="B30" s="9">
        <f t="shared" si="7"/>
        <v>-22.75</v>
      </c>
      <c r="C30" s="10">
        <f t="shared" si="0"/>
        <v>-1.8772135804827533E-2</v>
      </c>
      <c r="D30" s="10">
        <f t="shared" si="1"/>
        <v>0.89290981716861639</v>
      </c>
      <c r="E30" s="15">
        <f t="shared" si="2"/>
        <v>0.45023555879551319</v>
      </c>
      <c r="F30" s="14">
        <f t="shared" si="18"/>
        <v>1</v>
      </c>
      <c r="G30" s="14">
        <f t="shared" si="9"/>
        <v>-1.8199999999999998</v>
      </c>
      <c r="H30" s="10" cm="1">
        <f t="array" ref="H30">+(1/Nx)*SUM(($D$21:$D$220)*COS(2*PI()*($B$21:$B$220)*($G30)))+(1/Nx)*SUM(($E$21:$E$220)*SIN(2*PI()*($B$21:$B$220)*($G30)))</f>
        <v>-1.6965595595053173E-16</v>
      </c>
      <c r="I30" s="15" cm="1">
        <f t="array" ref="I30">(1/Nx)*SUM(($E$21:$E$220)*COS(2*PI()*($B$21:$B$220)*($G30)))-(1/Nx)*SUM(($D$21:$D$220)*SIN(2*PI()*($B$21:$B$220)*($G30)))</f>
        <v>3.2682190287403042E-16</v>
      </c>
      <c r="J30" s="15">
        <f t="shared" si="10"/>
        <v>3.6823321358575323E-16</v>
      </c>
      <c r="K30" s="10">
        <f t="shared" si="3"/>
        <v>0</v>
      </c>
      <c r="L30" s="15">
        <f t="shared" si="4"/>
        <v>0</v>
      </c>
      <c r="M30" s="14">
        <f t="shared" si="5"/>
        <v>0</v>
      </c>
      <c r="N30" s="15">
        <f t="shared" si="11"/>
        <v>0</v>
      </c>
      <c r="O30" s="15">
        <f t="shared" si="12"/>
        <v>0</v>
      </c>
      <c r="P30" s="14">
        <f t="shared" si="13"/>
        <v>0</v>
      </c>
      <c r="Q30" s="10" cm="1">
        <f t="array" ref="Q30">+SUM(($N$21:$N$220)*COS(2*PI()*($B$21:$B$220)*($G30)))-SUM(($O$21:$O$220)*SIN(2*PI()*($B$21:$B$220)*($G30)))</f>
        <v>0.46217671872104055</v>
      </c>
      <c r="R30" s="15" cm="1">
        <f t="array" ref="R30">SUM(($O$21:$O$220)*COS(2*PI()*($B$21:$B$220)*($G30)))+SUM(($N$21:$N$220)*SIN(2*PI()*($B$21:$B$220)*($G30)))</f>
        <v>0.25496522615538214</v>
      </c>
      <c r="S30" s="15">
        <f t="shared" si="14"/>
        <v>0.52783954557821167</v>
      </c>
      <c r="T30" s="10">
        <f t="shared" si="15"/>
        <v>-0.50411814579167125</v>
      </c>
      <c r="U30" s="15">
        <f t="shared" si="16"/>
        <v>-2.0262920769270297E-2</v>
      </c>
      <c r="V30" s="14">
        <f t="shared" si="6"/>
        <v>-1.4907849644426334E-3</v>
      </c>
      <c r="W30" s="92">
        <f t="shared" si="17"/>
        <v>-2.0262920769270297E-2</v>
      </c>
    </row>
    <row r="31" spans="1:24" x14ac:dyDescent="0.25">
      <c r="A31" s="81">
        <v>11</v>
      </c>
      <c r="B31" s="9">
        <f t="shared" si="7"/>
        <v>-22.5</v>
      </c>
      <c r="C31" s="10">
        <f t="shared" si="0"/>
        <v>6.6158016565065473E-17</v>
      </c>
      <c r="D31" s="10">
        <f t="shared" si="1"/>
        <v>1</v>
      </c>
      <c r="E31" s="15">
        <f t="shared" si="2"/>
        <v>-1.6459353031974829E-15</v>
      </c>
      <c r="F31" s="14">
        <f t="shared" si="18"/>
        <v>1</v>
      </c>
      <c r="G31" s="14">
        <f t="shared" si="9"/>
        <v>-1.7999999999999998</v>
      </c>
      <c r="H31" s="10" cm="1">
        <f t="array" ref="H31">+(1/Nx)*SUM(($D$21:$D$220)*COS(2*PI()*($B$21:$B$220)*($G31)))+(1/Nx)*SUM(($E$21:$E$220)*SIN(2*PI()*($B$21:$B$220)*($G31)))</f>
        <v>-1.8746240670886039E-13</v>
      </c>
      <c r="I31" s="15" cm="1">
        <f t="array" ref="I31">(1/Nx)*SUM(($E$21:$E$220)*COS(2*PI()*($B$21:$B$220)*($G31)))-(1/Nx)*SUM(($D$21:$D$220)*SIN(2*PI()*($B$21:$B$220)*($G31)))</f>
        <v>3.4888758548845545E-16</v>
      </c>
      <c r="J31" s="15">
        <f t="shared" si="10"/>
        <v>1.8746273136713199E-13</v>
      </c>
      <c r="K31" s="10">
        <f t="shared" si="3"/>
        <v>0</v>
      </c>
      <c r="L31" s="15">
        <f t="shared" si="4"/>
        <v>0</v>
      </c>
      <c r="M31" s="14">
        <f t="shared" si="5"/>
        <v>0</v>
      </c>
      <c r="N31" s="15">
        <f t="shared" si="11"/>
        <v>0</v>
      </c>
      <c r="O31" s="15">
        <f t="shared" si="12"/>
        <v>0</v>
      </c>
      <c r="P31" s="14">
        <f t="shared" si="13"/>
        <v>0</v>
      </c>
      <c r="Q31" s="10" cm="1">
        <f t="array" ref="Q31">+SUM(($N$21:$N$220)*COS(2*PI()*($B$21:$B$220)*($G31)))-SUM(($O$21:$O$220)*SIN(2*PI()*($B$21:$B$220)*($G31)))</f>
        <v>0.51550772792809818</v>
      </c>
      <c r="R31" s="15" cm="1">
        <f t="array" ref="R31">SUM(($O$21:$O$220)*COS(2*PI()*($B$21:$B$220)*($G31)))+SUM(($N$21:$N$220)*SIN(2*PI()*($B$21:$B$220)*($G31)))</f>
        <v>1.0919920231568757E-13</v>
      </c>
      <c r="S31" s="15">
        <f t="shared" si="14"/>
        <v>0.51550772792809818</v>
      </c>
      <c r="T31" s="10">
        <f t="shared" si="15"/>
        <v>-2.1182844873068212E-13</v>
      </c>
      <c r="U31" s="15">
        <f t="shared" si="16"/>
        <v>-8.5143990731907545E-15</v>
      </c>
      <c r="V31" s="14">
        <f t="shared" si="6"/>
        <v>-8.450175273301403E-15</v>
      </c>
      <c r="W31" s="92">
        <f t="shared" si="17"/>
        <v>-8.5143990731907545E-15</v>
      </c>
    </row>
    <row r="32" spans="1:24" x14ac:dyDescent="0.25">
      <c r="A32" s="81">
        <v>12</v>
      </c>
      <c r="B32" s="9">
        <f t="shared" si="7"/>
        <v>-22.25</v>
      </c>
      <c r="C32" s="10">
        <f t="shared" si="0"/>
        <v>1.8772135804827665E-2</v>
      </c>
      <c r="D32" s="10">
        <f t="shared" si="1"/>
        <v>0.89290981716861495</v>
      </c>
      <c r="E32" s="15">
        <f t="shared" si="2"/>
        <v>-0.45023555879551619</v>
      </c>
      <c r="F32" s="14">
        <f t="shared" si="18"/>
        <v>1</v>
      </c>
      <c r="G32" s="14">
        <f t="shared" si="9"/>
        <v>-1.7799999999999998</v>
      </c>
      <c r="H32" s="10" cm="1">
        <f t="array" ref="H32">+(1/Nx)*SUM(($D$21:$D$220)*COS(2*PI()*($B$21:$B$220)*($G32)))+(1/Nx)*SUM(($E$21:$E$220)*SIN(2*PI()*($B$21:$B$220)*($G32)))</f>
        <v>2.525757381022231E-16</v>
      </c>
      <c r="I32" s="15" cm="1">
        <f t="array" ref="I32">(1/Nx)*SUM(($E$21:$E$220)*COS(2*PI()*($B$21:$B$220)*($G32)))-(1/Nx)*SUM(($D$21:$D$220)*SIN(2*PI()*($B$21:$B$220)*($G32)))</f>
        <v>-3.1918911957973255E-16</v>
      </c>
      <c r="J32" s="15">
        <f t="shared" si="10"/>
        <v>4.0703341083499227E-16</v>
      </c>
      <c r="K32" s="10">
        <f t="shared" si="3"/>
        <v>0</v>
      </c>
      <c r="L32" s="15">
        <f t="shared" si="4"/>
        <v>0</v>
      </c>
      <c r="M32" s="14">
        <f t="shared" si="5"/>
        <v>0</v>
      </c>
      <c r="N32" s="15">
        <f t="shared" si="11"/>
        <v>0</v>
      </c>
      <c r="O32" s="15">
        <f t="shared" si="12"/>
        <v>0</v>
      </c>
      <c r="P32" s="14">
        <f t="shared" si="13"/>
        <v>0</v>
      </c>
      <c r="Q32" s="10" cm="1">
        <f t="array" ref="Q32">+SUM(($N$21:$N$220)*COS(2*PI()*($B$21:$B$220)*($G32)))-SUM(($O$21:$O$220)*SIN(2*PI()*($B$21:$B$220)*($G32)))</f>
        <v>0.4621767187211453</v>
      </c>
      <c r="R32" s="15" cm="1">
        <f t="array" ref="R32">SUM(($O$21:$O$220)*COS(2*PI()*($B$21:$B$220)*($G32)))+SUM(($N$21:$N$220)*SIN(2*PI()*($B$21:$B$220)*($G32)))</f>
        <v>-0.25496522615518263</v>
      </c>
      <c r="S32" s="15">
        <f t="shared" si="14"/>
        <v>0.527839545578207</v>
      </c>
      <c r="T32" s="10">
        <f t="shared" si="15"/>
        <v>0.50411814579124448</v>
      </c>
      <c r="U32" s="15">
        <f t="shared" si="16"/>
        <v>2.0262920769253144E-2</v>
      </c>
      <c r="V32" s="14">
        <f t="shared" si="6"/>
        <v>1.4907849644256092E-3</v>
      </c>
      <c r="W32" s="92">
        <f t="shared" si="17"/>
        <v>2.0262920769253144E-2</v>
      </c>
    </row>
    <row r="33" spans="1:23" x14ac:dyDescent="0.25">
      <c r="A33" s="81">
        <v>13</v>
      </c>
      <c r="B33" s="9">
        <f t="shared" si="7"/>
        <v>-22</v>
      </c>
      <c r="C33" s="10">
        <f t="shared" si="0"/>
        <v>3.7082039324993953E-2</v>
      </c>
      <c r="D33" s="10">
        <f t="shared" si="1"/>
        <v>0.60378266406461911</v>
      </c>
      <c r="E33" s="15">
        <f t="shared" si="2"/>
        <v>-0.79714897890860481</v>
      </c>
      <c r="F33" s="14">
        <f t="shared" si="18"/>
        <v>1</v>
      </c>
      <c r="G33" s="14">
        <f t="shared" si="9"/>
        <v>-1.7599999999999998</v>
      </c>
      <c r="H33" s="10" cm="1">
        <f t="array" ref="H33">+(1/Nx)*SUM(($D$21:$D$220)*COS(2*PI()*($B$21:$B$220)*($G33)))+(1/Nx)*SUM(($E$21:$E$220)*SIN(2*PI()*($B$21:$B$220)*($G33)))</f>
        <v>-6.2200244954624396E-16</v>
      </c>
      <c r="I33" s="15" cm="1">
        <f t="array" ref="I33">(1/Nx)*SUM(($E$21:$E$220)*COS(2*PI()*($B$21:$B$220)*($G33)))-(1/Nx)*SUM(($D$21:$D$220)*SIN(2*PI()*($B$21:$B$220)*($G33)))</f>
        <v>-8.1129547524483315E-16</v>
      </c>
      <c r="J33" s="15">
        <f t="shared" si="10"/>
        <v>1.0222951606039556E-15</v>
      </c>
      <c r="K33" s="10">
        <f t="shared" si="3"/>
        <v>0</v>
      </c>
      <c r="L33" s="15">
        <f t="shared" si="4"/>
        <v>0</v>
      </c>
      <c r="M33" s="14">
        <f t="shared" si="5"/>
        <v>0</v>
      </c>
      <c r="N33" s="15">
        <f t="shared" si="11"/>
        <v>0</v>
      </c>
      <c r="O33" s="15">
        <f t="shared" si="12"/>
        <v>0</v>
      </c>
      <c r="P33" s="14">
        <f t="shared" si="13"/>
        <v>0</v>
      </c>
      <c r="Q33" s="10" cm="1">
        <f t="array" ref="Q33">+SUM(($N$21:$N$220)*COS(2*PI()*($B$21:$B$220)*($G33)))-SUM(($O$21:$O$220)*SIN(2*PI()*($B$21:$B$220)*($G33)))</f>
        <v>0.31388373122237145</v>
      </c>
      <c r="R33" s="15" cm="1">
        <f t="array" ref="R33">SUM(($O$21:$O$220)*COS(2*PI()*($B$21:$B$220)*($G33)))+SUM(($N$21:$N$220)*SIN(2*PI()*($B$21:$B$220)*($G33)))</f>
        <v>-0.46598993504541086</v>
      </c>
      <c r="S33" s="15">
        <f t="shared" si="14"/>
        <v>0.5618448329296124</v>
      </c>
      <c r="T33" s="10">
        <f t="shared" si="15"/>
        <v>0.97801953547288989</v>
      </c>
      <c r="U33" s="15">
        <f t="shared" si="16"/>
        <v>3.9311285506226111E-2</v>
      </c>
      <c r="V33" s="14">
        <f t="shared" si="6"/>
        <v>2.229246181232289E-3</v>
      </c>
      <c r="W33" s="92">
        <f t="shared" si="17"/>
        <v>3.9311285506226111E-2</v>
      </c>
    </row>
    <row r="34" spans="1:23" x14ac:dyDescent="0.25">
      <c r="A34" s="81">
        <v>14</v>
      </c>
      <c r="B34" s="9">
        <f t="shared" si="7"/>
        <v>-21.75</v>
      </c>
      <c r="C34" s="10">
        <f t="shared" si="0"/>
        <v>5.4478859968745769E-2</v>
      </c>
      <c r="D34" s="10">
        <f t="shared" si="1"/>
        <v>0.21376262087818432</v>
      </c>
      <c r="E34" s="15">
        <f t="shared" si="2"/>
        <v>-0.9768856339998504</v>
      </c>
      <c r="F34" s="14">
        <f t="shared" si="18"/>
        <v>1</v>
      </c>
      <c r="G34" s="14">
        <f t="shared" si="9"/>
        <v>-1.7399999999999998</v>
      </c>
      <c r="H34" s="10" cm="1">
        <f t="array" ref="H34">+(1/Nx)*SUM(($D$21:$D$220)*COS(2*PI()*($B$21:$B$220)*($G34)))+(1/Nx)*SUM(($E$21:$E$220)*SIN(2*PI()*($B$21:$B$220)*($G34)))</f>
        <v>9.7012675670526962E-16</v>
      </c>
      <c r="I34" s="15" cm="1">
        <f t="array" ref="I34">(1/Nx)*SUM(($E$21:$E$220)*COS(2*PI()*($B$21:$B$220)*($G34)))-(1/Nx)*SUM(($D$21:$D$220)*SIN(2*PI()*($B$21:$B$220)*($G34)))</f>
        <v>2.2509771824275052E-16</v>
      </c>
      <c r="J34" s="15">
        <f t="shared" si="10"/>
        <v>9.9589904449877755E-16</v>
      </c>
      <c r="K34" s="10">
        <f t="shared" si="3"/>
        <v>0</v>
      </c>
      <c r="L34" s="15">
        <f t="shared" si="4"/>
        <v>0</v>
      </c>
      <c r="M34" s="14">
        <f t="shared" si="5"/>
        <v>0</v>
      </c>
      <c r="N34" s="15">
        <f t="shared" si="11"/>
        <v>0</v>
      </c>
      <c r="O34" s="15">
        <f t="shared" si="12"/>
        <v>0</v>
      </c>
      <c r="P34" s="14">
        <f t="shared" si="13"/>
        <v>0</v>
      </c>
      <c r="Q34" s="10" cm="1">
        <f t="array" ref="Q34">+SUM(($N$21:$N$220)*COS(2*PI()*($B$21:$B$220)*($G34)))-SUM(($O$21:$O$220)*SIN(2*PI()*($B$21:$B$220)*($G34)))</f>
        <v>0.10168402354081635</v>
      </c>
      <c r="R34" s="15" cm="1">
        <f t="array" ref="R34">SUM(($O$21:$O$220)*COS(2*PI()*($B$21:$B$220)*($G34)))+SUM(($N$21:$N$220)*SIN(2*PI()*($B$21:$B$220)*($G34)))</f>
        <v>-0.60183352794244793</v>
      </c>
      <c r="S34" s="15">
        <f t="shared" si="14"/>
        <v>0.61036320006951805</v>
      </c>
      <c r="T34" s="10">
        <f t="shared" si="15"/>
        <v>1.403419989561125</v>
      </c>
      <c r="U34" s="15">
        <f t="shared" si="16"/>
        <v>5.6410165537344265E-2</v>
      </c>
      <c r="V34" s="14">
        <f t="shared" si="6"/>
        <v>1.9313055685986262E-3</v>
      </c>
      <c r="W34" s="92">
        <f t="shared" si="17"/>
        <v>5.6410165537344265E-2</v>
      </c>
    </row>
    <row r="35" spans="1:23" x14ac:dyDescent="0.25">
      <c r="A35" s="81">
        <v>15</v>
      </c>
      <c r="B35" s="9">
        <f t="shared" si="7"/>
        <v>-21.5</v>
      </c>
      <c r="C35" s="10">
        <f t="shared" si="0"/>
        <v>7.0534230275096824E-2</v>
      </c>
      <c r="D35" s="10">
        <f t="shared" si="1"/>
        <v>-0.18297740323861952</v>
      </c>
      <c r="E35" s="15">
        <f t="shared" si="2"/>
        <v>-0.983117119118598</v>
      </c>
      <c r="F35" s="14">
        <f t="shared" si="18"/>
        <v>1</v>
      </c>
      <c r="G35" s="14">
        <f t="shared" si="9"/>
        <v>-1.7199999999999998</v>
      </c>
      <c r="H35" s="10" cm="1">
        <f t="array" ref="H35">+(1/Nx)*SUM(($D$21:$D$220)*COS(2*PI()*($B$21:$B$220)*($G35)))+(1/Nx)*SUM(($E$21:$E$220)*SIN(2*PI()*($B$21:$B$220)*($G35)))</f>
        <v>-7.5842110369706017E-17</v>
      </c>
      <c r="I35" s="15" cm="1">
        <f t="array" ref="I35">(1/Nx)*SUM(($E$21:$E$220)*COS(2*PI()*($B$21:$B$220)*($G35)))-(1/Nx)*SUM(($D$21:$D$220)*SIN(2*PI()*($B$21:$B$220)*($G35)))</f>
        <v>7.2164496600635239E-18</v>
      </c>
      <c r="J35" s="15">
        <f t="shared" si="10"/>
        <v>7.6184662833321637E-17</v>
      </c>
      <c r="K35" s="10">
        <f t="shared" si="3"/>
        <v>0</v>
      </c>
      <c r="L35" s="15">
        <f t="shared" si="4"/>
        <v>0</v>
      </c>
      <c r="M35" s="14">
        <f t="shared" si="5"/>
        <v>0</v>
      </c>
      <c r="N35" s="15">
        <f t="shared" si="11"/>
        <v>0</v>
      </c>
      <c r="O35" s="15">
        <f t="shared" si="12"/>
        <v>0</v>
      </c>
      <c r="P35" s="14">
        <f t="shared" si="13"/>
        <v>0</v>
      </c>
      <c r="Q35" s="10" cm="1">
        <f t="array" ref="Q35">+SUM(($N$21:$N$220)*COS(2*PI()*($B$21:$B$220)*($G35)))-SUM(($O$21:$O$220)*SIN(2*PI()*($B$21:$B$220)*($G35)))</f>
        <v>-0.13429299594035468</v>
      </c>
      <c r="R35" s="15" cm="1">
        <f t="array" ref="R35">SUM(($O$21:$O$220)*COS(2*PI()*($B$21:$B$220)*($G35)))+SUM(($N$21:$N$220)*SIN(2*PI()*($B$21:$B$220)*($G35)))</f>
        <v>-0.65170543223099164</v>
      </c>
      <c r="S35" s="15">
        <f t="shared" si="14"/>
        <v>0.66539806068098795</v>
      </c>
      <c r="T35" s="10">
        <f t="shared" si="15"/>
        <v>1.7740157509104666</v>
      </c>
      <c r="U35" s="15">
        <f t="shared" si="16"/>
        <v>7.1306182695894199E-2</v>
      </c>
      <c r="V35" s="14">
        <f t="shared" si="6"/>
        <v>7.719524207975059E-4</v>
      </c>
      <c r="W35" s="92">
        <f t="shared" si="17"/>
        <v>7.1306182695894199E-2</v>
      </c>
    </row>
    <row r="36" spans="1:23" x14ac:dyDescent="0.25">
      <c r="A36" s="81">
        <v>16</v>
      </c>
      <c r="B36" s="9">
        <f t="shared" si="7"/>
        <v>-21.25</v>
      </c>
      <c r="C36" s="10">
        <f t="shared" si="0"/>
        <v>8.4852813742385666E-2</v>
      </c>
      <c r="D36" s="10">
        <f t="shared" si="1"/>
        <v>-0.51434526769443256</v>
      </c>
      <c r="E36" s="15">
        <f t="shared" si="2"/>
        <v>-0.85758320039535663</v>
      </c>
      <c r="F36" s="14">
        <f t="shared" si="18"/>
        <v>0.99999999999999989</v>
      </c>
      <c r="G36" s="14">
        <f t="shared" si="9"/>
        <v>-1.6999999999999997</v>
      </c>
      <c r="H36" s="10" cm="1">
        <f t="array" ref="H36">+(1/Nx)*SUM(($D$21:$D$220)*COS(2*PI()*($B$21:$B$220)*($G36)))+(1/Nx)*SUM(($E$21:$E$220)*SIN(2*PI()*($B$21:$B$220)*($G36)))</f>
        <v>-4.5359549449841555E-16</v>
      </c>
      <c r="I36" s="15" cm="1">
        <f t="array" ref="I36">(1/Nx)*SUM(($E$21:$E$220)*COS(2*PI()*($B$21:$B$220)*($G36)))-(1/Nx)*SUM(($D$21:$D$220)*SIN(2*PI()*($B$21:$B$220)*($G36)))</f>
        <v>-2.252344422082331E-12</v>
      </c>
      <c r="J36" s="15">
        <f t="shared" si="10"/>
        <v>2.2523444677567112E-12</v>
      </c>
      <c r="K36" s="10">
        <f t="shared" si="3"/>
        <v>0</v>
      </c>
      <c r="L36" s="15">
        <f t="shared" si="4"/>
        <v>0</v>
      </c>
      <c r="M36" s="14">
        <f t="shared" si="5"/>
        <v>0</v>
      </c>
      <c r="N36" s="15">
        <f t="shared" si="11"/>
        <v>0</v>
      </c>
      <c r="O36" s="15">
        <f t="shared" si="12"/>
        <v>0</v>
      </c>
      <c r="P36" s="14">
        <f t="shared" si="13"/>
        <v>0</v>
      </c>
      <c r="Q36" s="10" cm="1">
        <f t="array" ref="Q36">+SUM(($N$21:$N$220)*COS(2*PI()*($B$21:$B$220)*($G36)))-SUM(($O$21:$O$220)*SIN(2*PI()*($B$21:$B$220)*($G36)))</f>
        <v>-0.35682724785583575</v>
      </c>
      <c r="R36" s="15" cm="1">
        <f t="array" ref="R36">SUM(($O$21:$O$220)*COS(2*PI()*($B$21:$B$220)*($G36)))+SUM(($N$21:$N$220)*SIN(2*PI()*($B$21:$B$220)*($G36)))</f>
        <v>-0.62559920410837344</v>
      </c>
      <c r="S36" s="15">
        <f t="shared" si="14"/>
        <v>0.72020833721458699</v>
      </c>
      <c r="T36" s="10">
        <f t="shared" si="15"/>
        <v>2.0891491787037992</v>
      </c>
      <c r="U36" s="15">
        <f t="shared" si="16"/>
        <v>8.39729032502535E-2</v>
      </c>
      <c r="V36" s="14">
        <f t="shared" si="6"/>
        <v>-8.7991049213203556E-4</v>
      </c>
      <c r="W36" s="92">
        <f t="shared" si="17"/>
        <v>8.39729032502535E-2</v>
      </c>
    </row>
    <row r="37" spans="1:23" x14ac:dyDescent="0.25">
      <c r="A37" s="81">
        <v>17</v>
      </c>
      <c r="B37" s="9">
        <f t="shared" si="7"/>
        <v>-21</v>
      </c>
      <c r="C37" s="10">
        <f t="shared" si="0"/>
        <v>9.7082039324993721E-2</v>
      </c>
      <c r="D37" s="10">
        <f t="shared" si="1"/>
        <v>-0.74763454986912237</v>
      </c>
      <c r="E37" s="15">
        <f t="shared" si="2"/>
        <v>-0.6641103672146631</v>
      </c>
      <c r="F37" s="14">
        <f t="shared" si="18"/>
        <v>1</v>
      </c>
      <c r="G37" s="14">
        <f t="shared" si="9"/>
        <v>-1.6799999999999997</v>
      </c>
      <c r="H37" s="10" cm="1">
        <f t="array" ref="H37">+(1/Nx)*SUM(($D$21:$D$220)*COS(2*PI()*($B$21:$B$220)*($G37)))+(1/Nx)*SUM(($E$21:$E$220)*SIN(2*PI()*($B$21:$B$220)*($G37)))</f>
        <v>-2.898375983662049E-16</v>
      </c>
      <c r="I37" s="15" cm="1">
        <f t="array" ref="I37">(1/Nx)*SUM(($E$21:$E$220)*COS(2*PI()*($B$21:$B$220)*($G37)))-(1/Nx)*SUM(($D$21:$D$220)*SIN(2*PI()*($B$21:$B$220)*($G37)))</f>
        <v>3.8996583739958606E-17</v>
      </c>
      <c r="J37" s="15">
        <f t="shared" si="10"/>
        <v>2.9244925537617136E-16</v>
      </c>
      <c r="K37" s="10">
        <f t="shared" si="3"/>
        <v>0</v>
      </c>
      <c r="L37" s="15">
        <f t="shared" si="4"/>
        <v>0</v>
      </c>
      <c r="M37" s="14">
        <f t="shared" si="5"/>
        <v>0</v>
      </c>
      <c r="N37" s="15">
        <f t="shared" si="11"/>
        <v>0</v>
      </c>
      <c r="O37" s="15">
        <f t="shared" si="12"/>
        <v>0</v>
      </c>
      <c r="P37" s="14">
        <f t="shared" si="13"/>
        <v>0</v>
      </c>
      <c r="Q37" s="10" cm="1">
        <f t="array" ref="Q37">+SUM(($N$21:$N$220)*COS(2*PI()*($B$21:$B$220)*($G37)))-SUM(($O$21:$O$220)*SIN(2*PI()*($B$21:$B$220)*($G37)))</f>
        <v>-0.54049878513316896</v>
      </c>
      <c r="R37" s="15" cm="1">
        <f t="array" ref="R37">SUM(($O$21:$O$220)*COS(2*PI()*($B$21:$B$220)*($G37)))+SUM(($N$21:$N$220)*SIN(2*PI()*($B$21:$B$220)*($G37)))</f>
        <v>-0.54821536943137883</v>
      </c>
      <c r="S37" s="15">
        <f t="shared" si="14"/>
        <v>0.76985649832369063</v>
      </c>
      <c r="T37" s="10">
        <f t="shared" si="15"/>
        <v>2.3491068124481282</v>
      </c>
      <c r="U37" s="15">
        <f t="shared" si="16"/>
        <v>9.4421844594462012E-2</v>
      </c>
      <c r="V37" s="14">
        <f t="shared" si="6"/>
        <v>-2.6601947305315786E-3</v>
      </c>
      <c r="W37" s="92">
        <f t="shared" si="17"/>
        <v>9.4421844594462012E-2</v>
      </c>
    </row>
    <row r="38" spans="1:23" x14ac:dyDescent="0.25">
      <c r="A38" s="81">
        <v>18</v>
      </c>
      <c r="B38" s="9">
        <f t="shared" si="7"/>
        <v>-20.75</v>
      </c>
      <c r="C38" s="10">
        <f t="shared" si="0"/>
        <v>0.10692078290260412</v>
      </c>
      <c r="D38" s="10">
        <f t="shared" si="1"/>
        <v>-0.88628891770003715</v>
      </c>
      <c r="E38" s="15">
        <f t="shared" si="2"/>
        <v>-0.46313276105464274</v>
      </c>
      <c r="F38" s="14">
        <f t="shared" si="18"/>
        <v>1</v>
      </c>
      <c r="G38" s="14">
        <f t="shared" si="9"/>
        <v>-1.6599999999999997</v>
      </c>
      <c r="H38" s="10" cm="1">
        <f t="array" ref="H38">+(1/Nx)*SUM(($D$21:$D$220)*COS(2*PI()*($B$21:$B$220)*($G38)))+(1/Nx)*SUM(($E$21:$E$220)*SIN(2*PI()*($B$21:$B$220)*($G38)))</f>
        <v>5.1229853692547066E-16</v>
      </c>
      <c r="I38" s="15" cm="1">
        <f t="array" ref="I38">(1/Nx)*SUM(($E$21:$E$220)*COS(2*PI()*($B$21:$B$220)*($G38)))-(1/Nx)*SUM(($D$21:$D$220)*SIN(2*PI()*($B$21:$B$220)*($G38)))</f>
        <v>-9.2106877680464556E-16</v>
      </c>
      <c r="J38" s="15">
        <f t="shared" si="10"/>
        <v>1.0539532639260545E-15</v>
      </c>
      <c r="K38" s="10">
        <f t="shared" si="3"/>
        <v>0</v>
      </c>
      <c r="L38" s="15">
        <f t="shared" si="4"/>
        <v>0</v>
      </c>
      <c r="M38" s="14">
        <f t="shared" si="5"/>
        <v>0</v>
      </c>
      <c r="N38" s="15">
        <f t="shared" si="11"/>
        <v>0</v>
      </c>
      <c r="O38" s="15">
        <f t="shared" si="12"/>
        <v>0</v>
      </c>
      <c r="P38" s="14">
        <f t="shared" si="13"/>
        <v>0</v>
      </c>
      <c r="Q38" s="10" cm="1">
        <f t="array" ref="Q38">+SUM(($N$21:$N$220)*COS(2*PI()*($B$21:$B$220)*($G38)))-SUM(($O$21:$O$220)*SIN(2*PI()*($B$21:$B$220)*($G38)))</f>
        <v>-0.67473189679659051</v>
      </c>
      <c r="R38" s="15" cm="1">
        <f t="array" ref="R38">SUM(($O$21:$O$220)*COS(2*PI()*($B$21:$B$220)*($G38)))+SUM(($N$21:$N$220)*SIN(2*PI()*($B$21:$B$220)*($G38)))</f>
        <v>-0.44997303983105963</v>
      </c>
      <c r="S38" s="15">
        <f t="shared" si="14"/>
        <v>0.81101101665114839</v>
      </c>
      <c r="T38" s="10">
        <f t="shared" si="15"/>
        <v>2.5534343373811703</v>
      </c>
      <c r="U38" s="15">
        <f t="shared" si="16"/>
        <v>0.10263474564407095</v>
      </c>
      <c r="V38" s="14">
        <f t="shared" si="6"/>
        <v>-4.2860372585330434E-3</v>
      </c>
      <c r="W38" s="92">
        <f t="shared" si="17"/>
        <v>0.10263474564407095</v>
      </c>
    </row>
    <row r="39" spans="1:23" x14ac:dyDescent="0.25">
      <c r="A39" s="81">
        <v>19</v>
      </c>
      <c r="B39" s="9">
        <f t="shared" si="7"/>
        <v>-20.5</v>
      </c>
      <c r="C39" s="10">
        <f t="shared" si="0"/>
        <v>0.11412678195541852</v>
      </c>
      <c r="D39" s="10">
        <f t="shared" si="1"/>
        <v>-0.95466924619160942</v>
      </c>
      <c r="E39" s="15">
        <f t="shared" si="2"/>
        <v>-0.29766865870619336</v>
      </c>
      <c r="F39" s="14">
        <f t="shared" si="18"/>
        <v>1</v>
      </c>
      <c r="G39" s="14">
        <f t="shared" si="9"/>
        <v>-1.6399999999999997</v>
      </c>
      <c r="H39" s="10" cm="1">
        <f t="array" ref="H39">+(1/Nx)*SUM(($D$21:$D$220)*COS(2*PI()*($B$21:$B$220)*($G39)))+(1/Nx)*SUM(($E$21:$E$220)*SIN(2*PI()*($B$21:$B$220)*($G39)))</f>
        <v>-2.1753432388749162E-16</v>
      </c>
      <c r="I39" s="15" cm="1">
        <f t="array" ref="I39">(1/Nx)*SUM(($E$21:$E$220)*COS(2*PI()*($B$21:$B$220)*($G39)))-(1/Nx)*SUM(($D$21:$D$220)*SIN(2*PI()*($B$21:$B$220)*($G39)))</f>
        <v>-1.6014967130217884E-16</v>
      </c>
      <c r="J39" s="15">
        <f t="shared" si="10"/>
        <v>2.7012793133510655E-16</v>
      </c>
      <c r="K39" s="10">
        <f t="shared" si="3"/>
        <v>0</v>
      </c>
      <c r="L39" s="15">
        <f t="shared" si="4"/>
        <v>0</v>
      </c>
      <c r="M39" s="14">
        <f t="shared" si="5"/>
        <v>0</v>
      </c>
      <c r="N39" s="15">
        <f t="shared" si="11"/>
        <v>0</v>
      </c>
      <c r="O39" s="15">
        <f t="shared" si="12"/>
        <v>0</v>
      </c>
      <c r="P39" s="14">
        <f t="shared" si="13"/>
        <v>0</v>
      </c>
      <c r="Q39" s="10" cm="1">
        <f t="array" ref="Q39">+SUM(($N$21:$N$220)*COS(2*PI()*($B$21:$B$220)*($G39)))-SUM(($O$21:$O$220)*SIN(2*PI()*($B$21:$B$220)*($G39)))</f>
        <v>-0.76116921811893989</v>
      </c>
      <c r="R39" s="15" cm="1">
        <f t="array" ref="R39">SUM(($O$21:$O$220)*COS(2*PI()*($B$21:$B$220)*($G39)))+SUM(($N$21:$N$220)*SIN(2*PI()*($B$21:$B$220)*($G39)))</f>
        <v>-0.35896575930586599</v>
      </c>
      <c r="S39" s="15">
        <f t="shared" si="14"/>
        <v>0.8415669878065769</v>
      </c>
      <c r="T39" s="10">
        <f t="shared" si="15"/>
        <v>2.7009238319382414</v>
      </c>
      <c r="U39" s="15">
        <f t="shared" si="16"/>
        <v>0.10856305425080913</v>
      </c>
      <c r="V39" s="14">
        <f t="shared" si="6"/>
        <v>-5.563727704609259E-3</v>
      </c>
      <c r="W39" s="92">
        <f t="shared" si="17"/>
        <v>0.10856305425080913</v>
      </c>
    </row>
    <row r="40" spans="1:23" x14ac:dyDescent="0.25">
      <c r="A40" s="81">
        <v>20</v>
      </c>
      <c r="B40" s="9">
        <f t="shared" si="7"/>
        <v>-20.25</v>
      </c>
      <c r="C40" s="10">
        <f t="shared" si="0"/>
        <v>0.11852260087141656</v>
      </c>
      <c r="D40" s="10">
        <f t="shared" si="1"/>
        <v>-0.98145495284324347</v>
      </c>
      <c r="E40" s="15">
        <f t="shared" si="2"/>
        <v>-0.19169291989916226</v>
      </c>
      <c r="F40" s="14">
        <f t="shared" si="18"/>
        <v>1</v>
      </c>
      <c r="G40" s="14">
        <f t="shared" si="9"/>
        <v>-1.6199999999999997</v>
      </c>
      <c r="H40" s="10" cm="1">
        <f t="array" ref="H40">+(1/Nx)*SUM(($D$21:$D$220)*COS(2*PI()*($B$21:$B$220)*($G40)))+(1/Nx)*SUM(($E$21:$E$220)*SIN(2*PI()*($B$21:$B$220)*($G40)))</f>
        <v>-8.7777007884426439E-16</v>
      </c>
      <c r="I40" s="15" cm="1">
        <f t="array" ref="I40">(1/Nx)*SUM(($E$21:$E$220)*COS(2*PI()*($B$21:$B$220)*($G40)))-(1/Nx)*SUM(($D$21:$D$220)*SIN(2*PI()*($B$21:$B$220)*($G40)))</f>
        <v>1.5099033134902132E-16</v>
      </c>
      <c r="J40" s="15">
        <f t="shared" si="10"/>
        <v>8.9066177164799949E-16</v>
      </c>
      <c r="K40" s="10">
        <f t="shared" si="3"/>
        <v>0</v>
      </c>
      <c r="L40" s="15">
        <f t="shared" si="4"/>
        <v>0</v>
      </c>
      <c r="M40" s="14">
        <f t="shared" si="5"/>
        <v>0</v>
      </c>
      <c r="N40" s="15">
        <f t="shared" si="11"/>
        <v>0</v>
      </c>
      <c r="O40" s="15">
        <f t="shared" si="12"/>
        <v>0</v>
      </c>
      <c r="P40" s="14">
        <f t="shared" si="13"/>
        <v>0</v>
      </c>
      <c r="Q40" s="10" cm="1">
        <f t="array" ref="Q40">+SUM(($N$21:$N$220)*COS(2*PI()*($B$21:$B$220)*($G40)))-SUM(($O$21:$O$220)*SIN(2*PI()*($B$21:$B$220)*($G40)))</f>
        <v>-0.80771829779998716</v>
      </c>
      <c r="R40" s="15" cm="1">
        <f t="array" ref="R40">SUM(($O$21:$O$220)*COS(2*PI()*($B$21:$B$220)*($G40)))+SUM(($N$21:$N$220)*SIN(2*PI()*($B$21:$B$220)*($G40)))</f>
        <v>-0.29615893416873801</v>
      </c>
      <c r="S40" s="15">
        <f t="shared" si="14"/>
        <v>0.86030166970015332</v>
      </c>
      <c r="T40" s="10">
        <f t="shared" si="15"/>
        <v>2.7901527069541716</v>
      </c>
      <c r="U40" s="15">
        <f t="shared" si="16"/>
        <v>0.11214958974823615</v>
      </c>
      <c r="V40" s="14">
        <f t="shared" si="6"/>
        <v>-6.3730111231802781E-3</v>
      </c>
      <c r="W40" s="92">
        <f t="shared" si="17"/>
        <v>0.11214958974823615</v>
      </c>
    </row>
    <row r="41" spans="1:23" x14ac:dyDescent="0.25">
      <c r="A41" s="81">
        <v>21</v>
      </c>
      <c r="B41" s="9">
        <f t="shared" si="7"/>
        <v>-20</v>
      </c>
      <c r="C41" s="10">
        <f t="shared" si="0"/>
        <v>0.12</v>
      </c>
      <c r="D41" s="10">
        <f t="shared" si="1"/>
        <v>-0.98783632991233017</v>
      </c>
      <c r="E41" s="15">
        <f t="shared" si="2"/>
        <v>-0.1554972196064548</v>
      </c>
      <c r="F41" s="14">
        <f t="shared" si="18"/>
        <v>1</v>
      </c>
      <c r="G41" s="14">
        <f t="shared" si="9"/>
        <v>-1.5999999999999996</v>
      </c>
      <c r="H41" s="10" cm="1">
        <f t="array" ref="H41">+(1/Nx)*SUM(($D$21:$D$220)*COS(2*PI()*($B$21:$B$220)*($G41)))+(1/Nx)*SUM(($E$21:$E$220)*SIN(2*PI()*($B$21:$B$220)*($G41)))</f>
        <v>2.5465765329801826E-11</v>
      </c>
      <c r="I41" s="15" cm="1">
        <f t="array" ref="I41">(1/Nx)*SUM(($E$21:$E$220)*COS(2*PI()*($B$21:$B$220)*($G41)))-(1/Nx)*SUM(($D$21:$D$220)*SIN(2*PI()*($B$21:$B$220)*($G41)))</f>
        <v>-8.5709217501062092E-16</v>
      </c>
      <c r="J41" s="15">
        <f t="shared" si="10"/>
        <v>2.5465765344225249E-11</v>
      </c>
      <c r="K41" s="10">
        <f t="shared" si="3"/>
        <v>0</v>
      </c>
      <c r="L41" s="15">
        <f t="shared" si="4"/>
        <v>0</v>
      </c>
      <c r="M41" s="14">
        <f t="shared" si="5"/>
        <v>0</v>
      </c>
      <c r="N41" s="15">
        <f t="shared" si="11"/>
        <v>0</v>
      </c>
      <c r="O41" s="15">
        <f t="shared" si="12"/>
        <v>0</v>
      </c>
      <c r="P41" s="14">
        <f t="shared" si="13"/>
        <v>0</v>
      </c>
      <c r="Q41" s="10" cm="1">
        <f t="array" ref="Q41">+SUM(($N$21:$N$220)*COS(2*PI()*($B$21:$B$220)*($G41)))-SUM(($O$21:$O$220)*SIN(2*PI()*($B$21:$B$220)*($G41)))</f>
        <v>-0.82218659236884117</v>
      </c>
      <c r="R41" s="15" cm="1">
        <f t="array" ref="R41">SUM(($O$21:$O$220)*COS(2*PI()*($B$21:$B$220)*($G41)))+SUM(($N$21:$N$220)*SIN(2*PI()*($B$21:$B$220)*($G41)))</f>
        <v>-0.27389041366940503</v>
      </c>
      <c r="S41" s="15">
        <f t="shared" si="14"/>
        <v>0.86660645703288219</v>
      </c>
      <c r="T41" s="10">
        <f t="shared" si="15"/>
        <v>2.8200301527313201</v>
      </c>
      <c r="U41" s="15">
        <f t="shared" si="16"/>
        <v>0.11335050727446364</v>
      </c>
      <c r="V41" s="14">
        <f t="shared" si="6"/>
        <v>-6.64949272553623E-3</v>
      </c>
      <c r="W41" s="92">
        <f t="shared" si="17"/>
        <v>0.11335050727446364</v>
      </c>
    </row>
    <row r="42" spans="1:23" x14ac:dyDescent="0.25">
      <c r="A42" s="81">
        <v>22</v>
      </c>
      <c r="B42" s="9">
        <f t="shared" si="7"/>
        <v>-19.75</v>
      </c>
      <c r="C42" s="10">
        <f t="shared" si="0"/>
        <v>0.11852260087141653</v>
      </c>
      <c r="D42" s="10">
        <f t="shared" si="1"/>
        <v>-0.98145495284324347</v>
      </c>
      <c r="E42" s="15">
        <f t="shared" si="2"/>
        <v>-0.19169291989916271</v>
      </c>
      <c r="F42" s="14">
        <f t="shared" si="18"/>
        <v>1</v>
      </c>
      <c r="G42" s="14">
        <f t="shared" si="9"/>
        <v>-1.5799999999999996</v>
      </c>
      <c r="H42" s="10" cm="1">
        <f t="array" ref="H42">+(1/Nx)*SUM(($D$21:$D$220)*COS(2*PI()*($B$21:$B$220)*($G42)))+(1/Nx)*SUM(($E$21:$E$220)*SIN(2*PI()*($B$21:$B$220)*($G42)))</f>
        <v>-1.072267274970784E-15</v>
      </c>
      <c r="I42" s="15" cm="1">
        <f t="array" ref="I42">(1/Nx)*SUM(($E$21:$E$220)*COS(2*PI()*($B$21:$B$220)*($G42)))-(1/Nx)*SUM(($D$21:$D$220)*SIN(2*PI()*($B$21:$B$220)*($G42)))</f>
        <v>5.0029425047171113E-16</v>
      </c>
      <c r="J42" s="15">
        <f t="shared" si="10"/>
        <v>1.1832376963350695E-15</v>
      </c>
      <c r="K42" s="10">
        <f t="shared" si="3"/>
        <v>0</v>
      </c>
      <c r="L42" s="15">
        <f t="shared" si="4"/>
        <v>0</v>
      </c>
      <c r="M42" s="14">
        <f t="shared" si="5"/>
        <v>0</v>
      </c>
      <c r="N42" s="15">
        <f t="shared" si="11"/>
        <v>0</v>
      </c>
      <c r="O42" s="15">
        <f t="shared" si="12"/>
        <v>0</v>
      </c>
      <c r="P42" s="14">
        <f t="shared" si="13"/>
        <v>0</v>
      </c>
      <c r="Q42" s="10" cm="1">
        <f t="array" ref="Q42">+SUM(($N$21:$N$220)*COS(2*PI()*($B$21:$B$220)*($G42)))-SUM(($O$21:$O$220)*SIN(2*PI()*($B$21:$B$220)*($G42)))</f>
        <v>-0.80771829779999038</v>
      </c>
      <c r="R42" s="15" cm="1">
        <f t="array" ref="R42">SUM(($O$21:$O$220)*COS(2*PI()*($B$21:$B$220)*($G42)))+SUM(($N$21:$N$220)*SIN(2*PI()*($B$21:$B$220)*($G42)))</f>
        <v>-0.2961589341687354</v>
      </c>
      <c r="S42" s="15">
        <f t="shared" si="14"/>
        <v>0.86030166970015542</v>
      </c>
      <c r="T42" s="10">
        <f t="shared" si="15"/>
        <v>2.7901527069541756</v>
      </c>
      <c r="U42" s="15">
        <f t="shared" si="16"/>
        <v>0.1121495897482363</v>
      </c>
      <c r="V42" s="14">
        <f t="shared" si="6"/>
        <v>-6.3730111231800977E-3</v>
      </c>
      <c r="W42" s="92">
        <f t="shared" si="17"/>
        <v>0.1121495897482363</v>
      </c>
    </row>
    <row r="43" spans="1:23" x14ac:dyDescent="0.25">
      <c r="A43" s="81">
        <v>23</v>
      </c>
      <c r="B43" s="9">
        <f t="shared" si="7"/>
        <v>-19.5</v>
      </c>
      <c r="C43" s="10">
        <f t="shared" si="0"/>
        <v>0.11412678195541841</v>
      </c>
      <c r="D43" s="10">
        <f t="shared" si="1"/>
        <v>-0.95466924619160853</v>
      </c>
      <c r="E43" s="15">
        <f t="shared" si="2"/>
        <v>-0.29766865870619635</v>
      </c>
      <c r="F43" s="14">
        <f t="shared" si="18"/>
        <v>1</v>
      </c>
      <c r="G43" s="14">
        <f t="shared" si="9"/>
        <v>-1.5599999999999996</v>
      </c>
      <c r="H43" s="10" cm="1">
        <f t="array" ref="H43">+(1/Nx)*SUM(($D$21:$D$220)*COS(2*PI()*($B$21:$B$220)*($G43)))+(1/Nx)*SUM(($E$21:$E$220)*SIN(2*PI()*($B$21:$B$220)*($G43)))</f>
        <v>-2.5389412794396551E-16</v>
      </c>
      <c r="I43" s="15" cm="1">
        <f t="array" ref="I43">(1/Nx)*SUM(($E$21:$E$220)*COS(2*PI()*($B$21:$B$220)*($G43)))-(1/Nx)*SUM(($D$21:$D$220)*SIN(2*PI()*($B$21:$B$220)*($G43)))</f>
        <v>-9.9364960703951512E-17</v>
      </c>
      <c r="J43" s="15">
        <f t="shared" si="10"/>
        <v>2.7264560077163278E-16</v>
      </c>
      <c r="K43" s="10">
        <f t="shared" si="3"/>
        <v>0</v>
      </c>
      <c r="L43" s="15">
        <f t="shared" si="4"/>
        <v>0</v>
      </c>
      <c r="M43" s="14">
        <f t="shared" si="5"/>
        <v>0</v>
      </c>
      <c r="N43" s="15">
        <f t="shared" si="11"/>
        <v>0</v>
      </c>
      <c r="O43" s="15">
        <f t="shared" si="12"/>
        <v>0</v>
      </c>
      <c r="P43" s="14">
        <f t="shared" si="13"/>
        <v>0</v>
      </c>
      <c r="Q43" s="10" cm="1">
        <f t="array" ref="Q43">+SUM(($N$21:$N$220)*COS(2*PI()*($B$21:$B$220)*($G43)))-SUM(($O$21:$O$220)*SIN(2*PI()*($B$21:$B$220)*($G43)))</f>
        <v>-0.76116921811894545</v>
      </c>
      <c r="R43" s="15" cm="1">
        <f t="array" ref="R43">SUM(($O$21:$O$220)*COS(2*PI()*($B$21:$B$220)*($G43)))+SUM(($N$21:$N$220)*SIN(2*PI()*($B$21:$B$220)*($G43)))</f>
        <v>-0.35896575930586094</v>
      </c>
      <c r="S43" s="15">
        <f t="shared" si="14"/>
        <v>0.84156698780657979</v>
      </c>
      <c r="T43" s="10">
        <f t="shared" si="15"/>
        <v>2.7009238319382498</v>
      </c>
      <c r="U43" s="15">
        <f t="shared" si="16"/>
        <v>0.10856305425080946</v>
      </c>
      <c r="V43" s="14">
        <f t="shared" si="6"/>
        <v>-5.563727704608815E-3</v>
      </c>
      <c r="W43" s="92">
        <f t="shared" si="17"/>
        <v>0.10856305425080946</v>
      </c>
    </row>
    <row r="44" spans="1:23" x14ac:dyDescent="0.25">
      <c r="A44" s="81">
        <v>24</v>
      </c>
      <c r="B44" s="9">
        <f t="shared" si="7"/>
        <v>-19.25</v>
      </c>
      <c r="C44" s="10">
        <f t="shared" si="0"/>
        <v>0.10692078290260416</v>
      </c>
      <c r="D44" s="10">
        <f t="shared" si="1"/>
        <v>-0.8862889177000377</v>
      </c>
      <c r="E44" s="15">
        <f t="shared" si="2"/>
        <v>-0.46313276105464157</v>
      </c>
      <c r="F44" s="14">
        <f t="shared" si="18"/>
        <v>1</v>
      </c>
      <c r="G44" s="14">
        <f t="shared" si="9"/>
        <v>-1.5399999999999996</v>
      </c>
      <c r="H44" s="10" cm="1">
        <f t="array" ref="H44">+(1/Nx)*SUM(($D$21:$D$220)*COS(2*PI()*($B$21:$B$220)*($G44)))+(1/Nx)*SUM(($E$21:$E$220)*SIN(2*PI()*($B$21:$B$220)*($G44)))</f>
        <v>1.3100631690576846E-16</v>
      </c>
      <c r="I44" s="15" cm="1">
        <f t="array" ref="I44">(1/Nx)*SUM(($E$21:$E$220)*COS(2*PI()*($B$21:$B$220)*($G44)))-(1/Nx)*SUM(($D$21:$D$220)*SIN(2*PI()*($B$21:$B$220)*($G44)))</f>
        <v>-8.0907502919558259E-17</v>
      </c>
      <c r="J44" s="15">
        <f t="shared" si="10"/>
        <v>1.5397622900270341E-16</v>
      </c>
      <c r="K44" s="10">
        <f t="shared" si="3"/>
        <v>0</v>
      </c>
      <c r="L44" s="15">
        <f t="shared" si="4"/>
        <v>0</v>
      </c>
      <c r="M44" s="14">
        <f t="shared" si="5"/>
        <v>0</v>
      </c>
      <c r="N44" s="15">
        <f t="shared" si="11"/>
        <v>0</v>
      </c>
      <c r="O44" s="15">
        <f t="shared" si="12"/>
        <v>0</v>
      </c>
      <c r="P44" s="14">
        <f t="shared" si="13"/>
        <v>0</v>
      </c>
      <c r="Q44" s="10" cm="1">
        <f t="array" ref="Q44">+SUM(($N$21:$N$220)*COS(2*PI()*($B$21:$B$220)*($G44)))-SUM(($O$21:$O$220)*SIN(2*PI()*($B$21:$B$220)*($G44)))</f>
        <v>-0.67473189679659917</v>
      </c>
      <c r="R44" s="15" cm="1">
        <f t="array" ref="R44">SUM(($O$21:$O$220)*COS(2*PI()*($B$21:$B$220)*($G44)))+SUM(($N$21:$N$220)*SIN(2*PI()*($B$21:$B$220)*($G44)))</f>
        <v>-0.44997303983105563</v>
      </c>
      <c r="S44" s="15">
        <f t="shared" si="14"/>
        <v>0.81101101665115338</v>
      </c>
      <c r="T44" s="10">
        <f t="shared" si="15"/>
        <v>2.5534343373811801</v>
      </c>
      <c r="U44" s="15">
        <f t="shared" si="16"/>
        <v>0.10263474564407135</v>
      </c>
      <c r="V44" s="14">
        <f t="shared" si="6"/>
        <v>-4.2860372585326826E-3</v>
      </c>
      <c r="W44" s="92">
        <f t="shared" si="17"/>
        <v>0.10263474564407135</v>
      </c>
    </row>
    <row r="45" spans="1:23" x14ac:dyDescent="0.25">
      <c r="A45" s="81">
        <v>25</v>
      </c>
      <c r="B45" s="9">
        <f t="shared" si="7"/>
        <v>-19</v>
      </c>
      <c r="C45" s="10">
        <f t="shared" si="0"/>
        <v>9.7082039324993652E-2</v>
      </c>
      <c r="D45" s="10">
        <f t="shared" si="1"/>
        <v>-0.74763454986912148</v>
      </c>
      <c r="E45" s="15">
        <f t="shared" si="2"/>
        <v>-0.6641103672146641</v>
      </c>
      <c r="F45" s="14">
        <f t="shared" si="18"/>
        <v>1</v>
      </c>
      <c r="G45" s="14">
        <f t="shared" si="9"/>
        <v>-1.5199999999999996</v>
      </c>
      <c r="H45" s="10" cm="1">
        <f t="array" ref="H45">+(1/Nx)*SUM(($D$21:$D$220)*COS(2*PI()*($B$21:$B$220)*($G45)))+(1/Nx)*SUM(($E$21:$E$220)*SIN(2*PI()*($B$21:$B$220)*($G45)))</f>
        <v>-1.279532035880493E-16</v>
      </c>
      <c r="I45" s="15" cm="1">
        <f t="array" ref="I45">(1/Nx)*SUM(($E$21:$E$220)*COS(2*PI()*($B$21:$B$220)*($G45)))-(1/Nx)*SUM(($D$21:$D$220)*SIN(2*PI()*($B$21:$B$220)*($G45)))</f>
        <v>4.2937875477377931E-16</v>
      </c>
      <c r="J45" s="15">
        <f t="shared" si="10"/>
        <v>4.4803809811167409E-16</v>
      </c>
      <c r="K45" s="10">
        <f t="shared" si="3"/>
        <v>0</v>
      </c>
      <c r="L45" s="15">
        <f t="shared" si="4"/>
        <v>0</v>
      </c>
      <c r="M45" s="14">
        <f t="shared" si="5"/>
        <v>0</v>
      </c>
      <c r="N45" s="15">
        <f t="shared" si="11"/>
        <v>0</v>
      </c>
      <c r="O45" s="15">
        <f t="shared" si="12"/>
        <v>0</v>
      </c>
      <c r="P45" s="14">
        <f t="shared" si="13"/>
        <v>0</v>
      </c>
      <c r="Q45" s="10" cm="1">
        <f t="array" ref="Q45">+SUM(($N$21:$N$220)*COS(2*PI()*($B$21:$B$220)*($G45)))-SUM(($O$21:$O$220)*SIN(2*PI()*($B$21:$B$220)*($G45)))</f>
        <v>-0.54049878513317928</v>
      </c>
      <c r="R45" s="15" cm="1">
        <f t="array" ref="R45">SUM(($O$21:$O$220)*COS(2*PI()*($B$21:$B$220)*($G45)))+SUM(($N$21:$N$220)*SIN(2*PI()*($B$21:$B$220)*($G45)))</f>
        <v>-0.5482153694313715</v>
      </c>
      <c r="S45" s="15">
        <f t="shared" si="14"/>
        <v>0.76985649832369274</v>
      </c>
      <c r="T45" s="10">
        <f t="shared" si="15"/>
        <v>2.3491068124481442</v>
      </c>
      <c r="U45" s="15">
        <f t="shared" si="16"/>
        <v>9.4421844594462651E-2</v>
      </c>
      <c r="V45" s="14">
        <f t="shared" si="6"/>
        <v>-2.6601947305308709E-3</v>
      </c>
      <c r="W45" s="92">
        <f t="shared" si="17"/>
        <v>9.4421844594462651E-2</v>
      </c>
    </row>
    <row r="46" spans="1:23" x14ac:dyDescent="0.25">
      <c r="A46" s="81">
        <v>26</v>
      </c>
      <c r="B46" s="9">
        <f t="shared" si="7"/>
        <v>-18.75</v>
      </c>
      <c r="C46" s="10">
        <f t="shared" si="0"/>
        <v>8.4852813742385583E-2</v>
      </c>
      <c r="D46" s="10">
        <f t="shared" si="1"/>
        <v>-0.51434526769443101</v>
      </c>
      <c r="E46" s="15">
        <f t="shared" si="2"/>
        <v>-0.85758320039535763</v>
      </c>
      <c r="F46" s="14">
        <f t="shared" si="18"/>
        <v>1</v>
      </c>
      <c r="G46" s="14">
        <f t="shared" si="9"/>
        <v>-1.4999999999999996</v>
      </c>
      <c r="H46" s="10" cm="1">
        <f t="array" ref="H46">+(1/Nx)*SUM(($D$21:$D$220)*COS(2*PI()*($B$21:$B$220)*($G46)))+(1/Nx)*SUM(($E$21:$E$220)*SIN(2*PI()*($B$21:$B$220)*($G46)))</f>
        <v>1.572353358625378E-16</v>
      </c>
      <c r="I46" s="15" cm="1">
        <f t="array" ref="I46">(1/Nx)*SUM(($E$21:$E$220)*COS(2*PI()*($B$21:$B$220)*($G46)))-(1/Nx)*SUM(($D$21:$D$220)*SIN(2*PI()*($B$21:$B$220)*($G46)))</f>
        <v>2.7070154465236309E-10</v>
      </c>
      <c r="J46" s="15">
        <f t="shared" si="10"/>
        <v>2.7070154465240874E-10</v>
      </c>
      <c r="K46" s="10">
        <f t="shared" si="3"/>
        <v>0</v>
      </c>
      <c r="L46" s="15">
        <f t="shared" si="4"/>
        <v>0</v>
      </c>
      <c r="M46" s="14">
        <f t="shared" si="5"/>
        <v>0</v>
      </c>
      <c r="N46" s="15">
        <f t="shared" si="11"/>
        <v>0</v>
      </c>
      <c r="O46" s="15">
        <f t="shared" si="12"/>
        <v>0</v>
      </c>
      <c r="P46" s="14">
        <f t="shared" si="13"/>
        <v>0</v>
      </c>
      <c r="Q46" s="10" cm="1">
        <f t="array" ref="Q46">+SUM(($N$21:$N$220)*COS(2*PI()*($B$21:$B$220)*($G46)))-SUM(($O$21:$O$220)*SIN(2*PI()*($B$21:$B$220)*($G46)))</f>
        <v>-0.35682724785584713</v>
      </c>
      <c r="R46" s="15" cm="1">
        <f t="array" ref="R46">SUM(($O$21:$O$220)*COS(2*PI()*($B$21:$B$220)*($G46)))+SUM(($N$21:$N$220)*SIN(2*PI()*($B$21:$B$220)*($G46)))</f>
        <v>-0.62559920410836656</v>
      </c>
      <c r="S46" s="15">
        <f t="shared" si="14"/>
        <v>0.72020833721458666</v>
      </c>
      <c r="T46" s="10">
        <f t="shared" si="15"/>
        <v>2.0891491787038174</v>
      </c>
      <c r="U46" s="15">
        <f t="shared" si="16"/>
        <v>8.3972903250254236E-2</v>
      </c>
      <c r="V46" s="14">
        <f t="shared" si="6"/>
        <v>-8.7991049213121677E-4</v>
      </c>
      <c r="W46" s="92">
        <f t="shared" si="17"/>
        <v>8.3972903250254236E-2</v>
      </c>
    </row>
    <row r="47" spans="1:23" x14ac:dyDescent="0.25">
      <c r="A47" s="81">
        <v>27</v>
      </c>
      <c r="B47" s="9">
        <f t="shared" si="7"/>
        <v>-18.5</v>
      </c>
      <c r="C47" s="10">
        <f t="shared" si="0"/>
        <v>7.053423027509674E-2</v>
      </c>
      <c r="D47" s="10">
        <f t="shared" si="1"/>
        <v>-0.18297740323861736</v>
      </c>
      <c r="E47" s="15">
        <f t="shared" si="2"/>
        <v>-0.98311711911859845</v>
      </c>
      <c r="F47" s="14">
        <f t="shared" si="18"/>
        <v>1</v>
      </c>
      <c r="G47" s="14">
        <f t="shared" si="9"/>
        <v>-1.4799999999999995</v>
      </c>
      <c r="H47" s="10" cm="1">
        <f t="array" ref="H47">+(1/Nx)*SUM(($D$21:$D$220)*COS(2*PI()*($B$21:$B$220)*($G47)))+(1/Nx)*SUM(($E$21:$E$220)*SIN(2*PI()*($B$21:$B$220)*($G47)))</f>
        <v>-7.228939669090551E-16</v>
      </c>
      <c r="I47" s="15" cm="1">
        <f t="array" ref="I47">(1/Nx)*SUM(($E$21:$E$220)*COS(2*PI()*($B$21:$B$220)*($G47)))-(1/Nx)*SUM(($D$21:$D$220)*SIN(2*PI()*($B$21:$B$220)*($G47)))</f>
        <v>-7.1970207571325772E-16</v>
      </c>
      <c r="J47" s="15">
        <f t="shared" si="10"/>
        <v>1.0200719411784062E-15</v>
      </c>
      <c r="K47" s="10">
        <f t="shared" si="3"/>
        <v>0</v>
      </c>
      <c r="L47" s="15">
        <f t="shared" si="4"/>
        <v>0</v>
      </c>
      <c r="M47" s="14">
        <f t="shared" si="5"/>
        <v>0</v>
      </c>
      <c r="N47" s="15">
        <f t="shared" si="11"/>
        <v>0</v>
      </c>
      <c r="O47" s="15">
        <f t="shared" si="12"/>
        <v>0</v>
      </c>
      <c r="P47" s="14">
        <f t="shared" si="13"/>
        <v>0</v>
      </c>
      <c r="Q47" s="10" cm="1">
        <f t="array" ref="Q47">+SUM(($N$21:$N$220)*COS(2*PI()*($B$21:$B$220)*($G47)))-SUM(($O$21:$O$220)*SIN(2*PI()*($B$21:$B$220)*($G47)))</f>
        <v>-0.13429299594036606</v>
      </c>
      <c r="R47" s="15" cm="1">
        <f t="array" ref="R47">SUM(($O$21:$O$220)*COS(2*PI()*($B$21:$B$220)*($G47)))+SUM(($N$21:$N$220)*SIN(2*PI()*($B$21:$B$220)*($G47)))</f>
        <v>-0.65170543223098709</v>
      </c>
      <c r="S47" s="15">
        <f t="shared" si="14"/>
        <v>0.66539806068098584</v>
      </c>
      <c r="T47" s="10">
        <f t="shared" si="15"/>
        <v>1.7740157509104848</v>
      </c>
      <c r="U47" s="15">
        <f t="shared" si="16"/>
        <v>7.1306182695894935E-2</v>
      </c>
      <c r="V47" s="14">
        <f t="shared" si="6"/>
        <v>7.7195242079832469E-4</v>
      </c>
      <c r="W47" s="92">
        <f t="shared" si="17"/>
        <v>7.1306182695894935E-2</v>
      </c>
    </row>
    <row r="48" spans="1:23" x14ac:dyDescent="0.25">
      <c r="A48" s="81">
        <v>28</v>
      </c>
      <c r="B48" s="9">
        <f t="shared" si="7"/>
        <v>-18.25</v>
      </c>
      <c r="C48" s="10">
        <f t="shared" si="0"/>
        <v>5.447885996874547E-2</v>
      </c>
      <c r="D48" s="10">
        <f t="shared" si="1"/>
        <v>0.2137626208781917</v>
      </c>
      <c r="E48" s="15">
        <f t="shared" si="2"/>
        <v>-0.97688563399984873</v>
      </c>
      <c r="F48" s="14">
        <f t="shared" si="18"/>
        <v>1</v>
      </c>
      <c r="G48" s="14">
        <f t="shared" si="9"/>
        <v>-1.4599999999999995</v>
      </c>
      <c r="H48" s="10" cm="1">
        <f t="array" ref="H48">+(1/Nx)*SUM(($D$21:$D$220)*COS(2*PI()*($B$21:$B$220)*($G48)))+(1/Nx)*SUM(($E$21:$E$220)*SIN(2*PI()*($B$21:$B$220)*($G48)))</f>
        <v>-1.5515366769136562E-16</v>
      </c>
      <c r="I48" s="15" cm="1">
        <f t="array" ref="I48">(1/Nx)*SUM(($E$21:$E$220)*COS(2*PI()*($B$21:$B$220)*($G48)))-(1/Nx)*SUM(($D$21:$D$220)*SIN(2*PI()*($B$21:$B$220)*($G48)))</f>
        <v>-5.9674487573602174E-17</v>
      </c>
      <c r="J48" s="15">
        <f t="shared" si="10"/>
        <v>1.6623388663342595E-16</v>
      </c>
      <c r="K48" s="10">
        <f t="shared" si="3"/>
        <v>0</v>
      </c>
      <c r="L48" s="15">
        <f t="shared" si="4"/>
        <v>0</v>
      </c>
      <c r="M48" s="14">
        <f t="shared" si="5"/>
        <v>0</v>
      </c>
      <c r="N48" s="15">
        <f t="shared" si="11"/>
        <v>0</v>
      </c>
      <c r="O48" s="15">
        <f t="shared" si="12"/>
        <v>0</v>
      </c>
      <c r="P48" s="14">
        <f t="shared" si="13"/>
        <v>0</v>
      </c>
      <c r="Q48" s="10" cm="1">
        <f t="array" ref="Q48">+SUM(($N$21:$N$220)*COS(2*PI()*($B$21:$B$220)*($G48)))-SUM(($O$21:$O$220)*SIN(2*PI()*($B$21:$B$220)*($G48)))</f>
        <v>0.10168402354080851</v>
      </c>
      <c r="R48" s="15" cm="1">
        <f t="array" ref="R48">SUM(($O$21:$O$220)*COS(2*PI()*($B$21:$B$220)*($G48)))+SUM(($N$21:$N$220)*SIN(2*PI()*($B$21:$B$220)*($G48)))</f>
        <v>-0.6018335279424466</v>
      </c>
      <c r="S48" s="15">
        <f t="shared" si="14"/>
        <v>0.6103632000695155</v>
      </c>
      <c r="T48" s="10">
        <f t="shared" si="15"/>
        <v>1.4034199895611372</v>
      </c>
      <c r="U48" s="15">
        <f t="shared" si="16"/>
        <v>5.6410165537344757E-2</v>
      </c>
      <c r="V48" s="14">
        <f t="shared" si="6"/>
        <v>1.9313055685994172E-3</v>
      </c>
      <c r="W48" s="92">
        <f t="shared" si="17"/>
        <v>5.6410165537344757E-2</v>
      </c>
    </row>
    <row r="49" spans="1:23" x14ac:dyDescent="0.25">
      <c r="A49" s="81">
        <v>29</v>
      </c>
      <c r="B49" s="9">
        <f t="shared" si="7"/>
        <v>-18</v>
      </c>
      <c r="C49" s="10">
        <f t="shared" si="0"/>
        <v>3.708203932499364E-2</v>
      </c>
      <c r="D49" s="10">
        <f t="shared" si="1"/>
        <v>0.60378266406462533</v>
      </c>
      <c r="E49" s="15">
        <f t="shared" si="2"/>
        <v>-0.79714897890860015</v>
      </c>
      <c r="F49" s="14">
        <f t="shared" si="18"/>
        <v>1</v>
      </c>
      <c r="G49" s="14">
        <f t="shared" si="9"/>
        <v>-1.4399999999999995</v>
      </c>
      <c r="H49" s="10" cm="1">
        <f t="array" ref="H49">+(1/Nx)*SUM(($D$21:$D$220)*COS(2*PI()*($B$21:$B$220)*($G49)))+(1/Nx)*SUM(($E$21:$E$220)*SIN(2*PI()*($B$21:$B$220)*($G49)))</f>
        <v>-1.1698975121987587E-16</v>
      </c>
      <c r="I49" s="15" cm="1">
        <f t="array" ref="I49">(1/Nx)*SUM(($E$21:$E$220)*COS(2*PI()*($B$21:$B$220)*($G49)))-(1/Nx)*SUM(($D$21:$D$220)*SIN(2*PI()*($B$21:$B$220)*($G49)))</f>
        <v>3.2848723741096817E-16</v>
      </c>
      <c r="J49" s="15">
        <f t="shared" si="10"/>
        <v>3.4869824638557935E-16</v>
      </c>
      <c r="K49" s="10">
        <f t="shared" si="3"/>
        <v>0</v>
      </c>
      <c r="L49" s="15">
        <f t="shared" si="4"/>
        <v>0</v>
      </c>
      <c r="M49" s="14">
        <f t="shared" si="5"/>
        <v>0</v>
      </c>
      <c r="N49" s="15">
        <f t="shared" si="11"/>
        <v>0</v>
      </c>
      <c r="O49" s="15">
        <f t="shared" si="12"/>
        <v>0</v>
      </c>
      <c r="P49" s="14">
        <f t="shared" si="13"/>
        <v>0</v>
      </c>
      <c r="Q49" s="10" cm="1">
        <f t="array" ref="Q49">+SUM(($N$21:$N$220)*COS(2*PI()*($B$21:$B$220)*($G49)))-SUM(($O$21:$O$220)*SIN(2*PI()*($B$21:$B$220)*($G49)))</f>
        <v>0.31388373122236318</v>
      </c>
      <c r="R49" s="15" cm="1">
        <f t="array" ref="R49">SUM(($O$21:$O$220)*COS(2*PI()*($B$21:$B$220)*($G49)))+SUM(($N$21:$N$220)*SIN(2*PI()*($B$21:$B$220)*($G49)))</f>
        <v>-0.46598993504541625</v>
      </c>
      <c r="S49" s="15">
        <f t="shared" si="14"/>
        <v>0.5618448329296124</v>
      </c>
      <c r="T49" s="10">
        <f t="shared" si="15"/>
        <v>0.97801953547290754</v>
      </c>
      <c r="U49" s="15">
        <f t="shared" si="16"/>
        <v>3.9311285506226826E-2</v>
      </c>
      <c r="V49" s="14">
        <f t="shared" si="6"/>
        <v>2.2292461812333159E-3</v>
      </c>
      <c r="W49" s="92">
        <f t="shared" si="17"/>
        <v>3.9311285506226826E-2</v>
      </c>
    </row>
    <row r="50" spans="1:23" x14ac:dyDescent="0.25">
      <c r="A50" s="81">
        <v>30</v>
      </c>
      <c r="B50" s="9">
        <f t="shared" si="7"/>
        <v>-17.75</v>
      </c>
      <c r="C50" s="10">
        <f t="shared" si="0"/>
        <v>1.8772135804827755E-2</v>
      </c>
      <c r="D50" s="10">
        <f t="shared" si="1"/>
        <v>0.89290981716861395</v>
      </c>
      <c r="E50" s="15">
        <f t="shared" si="2"/>
        <v>-0.45023555879551813</v>
      </c>
      <c r="F50" s="14">
        <f t="shared" si="18"/>
        <v>1</v>
      </c>
      <c r="G50" s="14">
        <f t="shared" si="9"/>
        <v>-1.4199999999999995</v>
      </c>
      <c r="H50" s="10" cm="1">
        <f t="array" ref="H50">+(1/Nx)*SUM(($D$21:$D$220)*COS(2*PI()*($B$21:$B$220)*($G50)))+(1/Nx)*SUM(($E$21:$E$220)*SIN(2*PI()*($B$21:$B$220)*($G50)))</f>
        <v>4.0314973581700998E-16</v>
      </c>
      <c r="I50" s="15" cm="1">
        <f t="array" ref="I50">(1/Nx)*SUM(($E$21:$E$220)*COS(2*PI()*($B$21:$B$220)*($G50)))-(1/Nx)*SUM(($D$21:$D$220)*SIN(2*PI()*($B$21:$B$220)*($G50)))</f>
        <v>9.7692687273109883E-16</v>
      </c>
      <c r="J50" s="15">
        <f t="shared" si="10"/>
        <v>1.0568423837798564E-15</v>
      </c>
      <c r="K50" s="10">
        <f t="shared" si="3"/>
        <v>0</v>
      </c>
      <c r="L50" s="15">
        <f t="shared" si="4"/>
        <v>0</v>
      </c>
      <c r="M50" s="14">
        <f t="shared" si="5"/>
        <v>0</v>
      </c>
      <c r="N50" s="15">
        <f t="shared" si="11"/>
        <v>0</v>
      </c>
      <c r="O50" s="15">
        <f t="shared" si="12"/>
        <v>0</v>
      </c>
      <c r="P50" s="14">
        <f t="shared" si="13"/>
        <v>0</v>
      </c>
      <c r="Q50" s="10" cm="1">
        <f t="array" ref="Q50">+SUM(($N$21:$N$220)*COS(2*PI()*($B$21:$B$220)*($G50)))-SUM(($O$21:$O$220)*SIN(2*PI()*($B$21:$B$220)*($G50)))</f>
        <v>0.46217671872114097</v>
      </c>
      <c r="R50" s="15" cm="1">
        <f t="array" ref="R50">SUM(($O$21:$O$220)*COS(2*PI()*($B$21:$B$220)*($G50)))+SUM(($N$21:$N$220)*SIN(2*PI()*($B$21:$B$220)*($G50)))</f>
        <v>-0.2549652261551939</v>
      </c>
      <c r="S50" s="15">
        <f t="shared" si="14"/>
        <v>0.52783954557820867</v>
      </c>
      <c r="T50" s="10">
        <f t="shared" si="15"/>
        <v>0.50411814579126712</v>
      </c>
      <c r="U50" s="15">
        <f t="shared" si="16"/>
        <v>2.0262920769254053E-2</v>
      </c>
      <c r="V50" s="14">
        <f t="shared" si="6"/>
        <v>1.490784964426428E-3</v>
      </c>
      <c r="W50" s="92">
        <f t="shared" si="17"/>
        <v>2.0262920769254053E-2</v>
      </c>
    </row>
    <row r="51" spans="1:23" x14ac:dyDescent="0.25">
      <c r="A51" s="81">
        <v>31</v>
      </c>
      <c r="B51" s="9">
        <f t="shared" si="7"/>
        <v>-17.5</v>
      </c>
      <c r="C51" s="10">
        <f t="shared" si="0"/>
        <v>-5.1456235106162037E-17</v>
      </c>
      <c r="D51" s="10">
        <f t="shared" si="1"/>
        <v>1</v>
      </c>
      <c r="E51" s="15">
        <f t="shared" si="2"/>
        <v>1.280171902486931E-15</v>
      </c>
      <c r="F51" s="14">
        <f t="shared" si="18"/>
        <v>1</v>
      </c>
      <c r="G51" s="14">
        <f t="shared" si="9"/>
        <v>-1.3999999999999995</v>
      </c>
      <c r="H51" s="10" cm="1">
        <f t="array" ref="H51">+(1/Nx)*SUM(($D$21:$D$220)*COS(2*PI()*($B$21:$B$220)*($G51)))+(1/Nx)*SUM(($E$21:$E$220)*SIN(2*PI()*($B$21:$B$220)*($G51)))</f>
        <v>-2.6947334910709663E-9</v>
      </c>
      <c r="I51" s="15" cm="1">
        <f t="array" ref="I51">(1/Nx)*SUM(($E$21:$E$220)*COS(2*PI()*($B$21:$B$220)*($G51)))-(1/Nx)*SUM(($D$21:$D$220)*SIN(2*PI()*($B$21:$B$220)*($G51)))</f>
        <v>-5.595524044110789E-16</v>
      </c>
      <c r="J51" s="15">
        <f t="shared" si="10"/>
        <v>2.6947334910710247E-9</v>
      </c>
      <c r="K51" s="10">
        <f t="shared" si="3"/>
        <v>0</v>
      </c>
      <c r="L51" s="15">
        <f t="shared" si="4"/>
        <v>0</v>
      </c>
      <c r="M51" s="14">
        <f t="shared" si="5"/>
        <v>0</v>
      </c>
      <c r="N51" s="15">
        <f t="shared" si="11"/>
        <v>0</v>
      </c>
      <c r="O51" s="15">
        <f t="shared" si="12"/>
        <v>0</v>
      </c>
      <c r="P51" s="14">
        <f t="shared" si="13"/>
        <v>0</v>
      </c>
      <c r="Q51" s="10" cm="1">
        <f t="array" ref="Q51">+SUM(($N$21:$N$220)*COS(2*PI()*($B$21:$B$220)*($G51)))-SUM(($O$21:$O$220)*SIN(2*PI()*($B$21:$B$220)*($G51)))</f>
        <v>0.51550772792809929</v>
      </c>
      <c r="R51" s="15" cm="1">
        <f t="array" ref="R51">SUM(($O$21:$O$220)*COS(2*PI()*($B$21:$B$220)*($G51)))+SUM(($N$21:$N$220)*SIN(2*PI()*($B$21:$B$220)*($G51)))</f>
        <v>9.3281135301745025E-14</v>
      </c>
      <c r="S51" s="15">
        <f t="shared" si="14"/>
        <v>0.51550772792809929</v>
      </c>
      <c r="T51" s="10">
        <f t="shared" si="15"/>
        <v>-1.8095002314835417E-13</v>
      </c>
      <c r="U51" s="15">
        <f t="shared" si="16"/>
        <v>-7.2732473783396664E-15</v>
      </c>
      <c r="V51" s="14">
        <f t="shared" si="6"/>
        <v>-7.0914093267790872E-15</v>
      </c>
      <c r="W51" s="92">
        <f t="shared" si="17"/>
        <v>-7.2732473783396664E-15</v>
      </c>
    </row>
    <row r="52" spans="1:23" x14ac:dyDescent="0.25">
      <c r="A52" s="81">
        <v>32</v>
      </c>
      <c r="B52" s="9">
        <f t="shared" si="7"/>
        <v>-17.25</v>
      </c>
      <c r="C52" s="10">
        <f t="shared" si="0"/>
        <v>-1.8772135804827648E-2</v>
      </c>
      <c r="D52" s="10">
        <f t="shared" si="1"/>
        <v>0.89290981716861506</v>
      </c>
      <c r="E52" s="15">
        <f t="shared" si="2"/>
        <v>0.4502355587955158</v>
      </c>
      <c r="F52" s="14">
        <f t="shared" si="18"/>
        <v>1</v>
      </c>
      <c r="G52" s="14">
        <f t="shared" si="9"/>
        <v>-1.3799999999999994</v>
      </c>
      <c r="H52" s="10" cm="1">
        <f t="array" ref="H52">+(1/Nx)*SUM(($D$21:$D$220)*COS(2*PI()*($B$21:$B$220)*($G52)))+(1/Nx)*SUM(($E$21:$E$220)*SIN(2*PI()*($B$21:$B$220)*($G52)))</f>
        <v>3.2820968165481193E-16</v>
      </c>
      <c r="I52" s="15" cm="1">
        <f t="array" ref="I52">(1/Nx)*SUM(($E$21:$E$220)*COS(2*PI()*($B$21:$B$220)*($G52)))-(1/Nx)*SUM(($D$21:$D$220)*SIN(2*PI()*($B$21:$B$220)*($G52)))</f>
        <v>6.558642517973113E-16</v>
      </c>
      <c r="J52" s="15">
        <f t="shared" si="10"/>
        <v>7.334026942393926E-16</v>
      </c>
      <c r="K52" s="10">
        <f t="shared" si="3"/>
        <v>0</v>
      </c>
      <c r="L52" s="15">
        <f t="shared" si="4"/>
        <v>0</v>
      </c>
      <c r="M52" s="14">
        <f t="shared" si="5"/>
        <v>0</v>
      </c>
      <c r="N52" s="15">
        <f t="shared" si="11"/>
        <v>0</v>
      </c>
      <c r="O52" s="15">
        <f t="shared" si="12"/>
        <v>0</v>
      </c>
      <c r="P52" s="14">
        <f t="shared" si="13"/>
        <v>0</v>
      </c>
      <c r="Q52" s="10" cm="1">
        <f t="array" ref="Q52">+SUM(($N$21:$N$220)*COS(2*PI()*($B$21:$B$220)*($G52)))-SUM(($O$21:$O$220)*SIN(2*PI()*($B$21:$B$220)*($G52)))</f>
        <v>0.46217671872104982</v>
      </c>
      <c r="R52" s="15" cm="1">
        <f t="array" ref="R52">SUM(($O$21:$O$220)*COS(2*PI()*($B$21:$B$220)*($G52)))+SUM(($N$21:$N$220)*SIN(2*PI()*($B$21:$B$220)*($G52)))</f>
        <v>0.25496522615536465</v>
      </c>
      <c r="S52" s="15">
        <f t="shared" si="14"/>
        <v>0.52783954557821133</v>
      </c>
      <c r="T52" s="10">
        <f t="shared" si="15"/>
        <v>-0.50411814579163383</v>
      </c>
      <c r="U52" s="15">
        <f t="shared" si="16"/>
        <v>-2.0262920769268795E-2</v>
      </c>
      <c r="V52" s="14">
        <f t="shared" si="6"/>
        <v>-1.4907849644410166E-3</v>
      </c>
      <c r="W52" s="92">
        <f t="shared" si="17"/>
        <v>-2.0262920769268795E-2</v>
      </c>
    </row>
    <row r="53" spans="1:23" x14ac:dyDescent="0.25">
      <c r="A53" s="81">
        <v>33</v>
      </c>
      <c r="B53" s="9">
        <f t="shared" si="7"/>
        <v>-17</v>
      </c>
      <c r="C53" s="10">
        <f t="shared" ref="C53:C84" si="19">+bo*COS(2*PI()*B53/Period) + ($E$10*0.5*(1-SIGN(0.66+COS(2*PI()*B53/Period)))) * IF(ABS(B53)&lt;=(Period),1,0)  - TAN(RADIANS(Tilt))*$B53</f>
        <v>-3.7082039324993737E-2</v>
      </c>
      <c r="D53" s="10">
        <f t="shared" si="1"/>
        <v>0.60378266406462344</v>
      </c>
      <c r="E53" s="15">
        <f t="shared" si="2"/>
        <v>0.79714897890860148</v>
      </c>
      <c r="F53" s="14">
        <f t="shared" si="18"/>
        <v>1</v>
      </c>
      <c r="G53" s="14">
        <f t="shared" si="9"/>
        <v>-1.3599999999999994</v>
      </c>
      <c r="H53" s="10" cm="1">
        <f t="array" ref="H53">+(1/Nx)*SUM(($D$21:$D$220)*COS(2*PI()*($B$21:$B$220)*($G53)))+(1/Nx)*SUM(($E$21:$E$220)*SIN(2*PI()*($B$21:$B$220)*($G53)))</f>
        <v>-2.8588242884097782E-17</v>
      </c>
      <c r="I53" s="15" cm="1">
        <f t="array" ref="I53">(1/Nx)*SUM(($E$21:$E$220)*COS(2*PI()*($B$21:$B$220)*($G53)))-(1/Nx)*SUM(($D$21:$D$220)*SIN(2*PI()*($B$21:$B$220)*($G53)))</f>
        <v>5.3602955407683339E-16</v>
      </c>
      <c r="J53" s="15">
        <f t="shared" si="10"/>
        <v>5.3679136587226238E-16</v>
      </c>
      <c r="K53" s="10">
        <f t="shared" ref="K53:K84" si="20">+$M53*COS(IF((ABS($G53)*λ&lt;1),(2*PI()/λ)*zoffs*SQRT(1-(ABS($G53)*λ)^2),0))</f>
        <v>0</v>
      </c>
      <c r="L53" s="15">
        <f t="shared" ref="L53:L84" si="21">+$M53*SIN(IF((ABS($G53)*λ&lt;1),(2*PI()/λ)*zoffs*SQRT(1-(ABS($G53)*λ)^2),0))</f>
        <v>0</v>
      </c>
      <c r="M53" s="14">
        <f t="shared" ref="M53:M84" si="22">+IF(ABS(G53)&lt;fmax,(2/PI())*(ACOS(ABS(G53)/fmax)-(ABS(G53)/fmax)*SQRT(1-(ABS(G53)/fmax)^2) ),0)*IF(q,1,0)+IF(NOT(q),1,0)*IF(ABS(G53)/fmax&lt;=1,1,0)</f>
        <v>0</v>
      </c>
      <c r="N53" s="15">
        <f t="shared" si="11"/>
        <v>0</v>
      </c>
      <c r="O53" s="15">
        <f t="shared" si="12"/>
        <v>0</v>
      </c>
      <c r="P53" s="14">
        <f t="shared" si="13"/>
        <v>0</v>
      </c>
      <c r="Q53" s="10" cm="1">
        <f t="array" ref="Q53">+SUM(($N$21:$N$220)*COS(2*PI()*($B$21:$B$220)*($G53)))-SUM(($O$21:$O$220)*SIN(2*PI()*($B$21:$B$220)*($G53)))</f>
        <v>0.31388373122219732</v>
      </c>
      <c r="R53" s="15" cm="1">
        <f t="array" ref="R53">SUM(($O$21:$O$220)*COS(2*PI()*($B$21:$B$220)*($G53)))+SUM(($N$21:$N$220)*SIN(2*PI()*($B$21:$B$220)*($G53)))</f>
        <v>0.46598993504553349</v>
      </c>
      <c r="S53" s="15">
        <f t="shared" si="14"/>
        <v>0.56184483292961696</v>
      </c>
      <c r="T53" s="10">
        <f t="shared" si="15"/>
        <v>-0.97801953547326892</v>
      </c>
      <c r="U53" s="15">
        <f t="shared" si="16"/>
        <v>-3.9311285506241349E-2</v>
      </c>
      <c r="V53" s="14">
        <f t="shared" ref="V53:V84" si="23">+(W53-C53)-(AVERAGE($W$21:$W$220)-AVERAGE($C$21:$C$220))</f>
        <v>-2.2292461812474808E-3</v>
      </c>
      <c r="W53" s="92">
        <f t="shared" si="17"/>
        <v>-3.9311285506241349E-2</v>
      </c>
    </row>
    <row r="54" spans="1:23" x14ac:dyDescent="0.25">
      <c r="A54" s="81">
        <v>34</v>
      </c>
      <c r="B54" s="9">
        <f t="shared" ref="B54:B85" si="24">+B53+$J$9</f>
        <v>-16.75</v>
      </c>
      <c r="C54" s="10">
        <f t="shared" si="19"/>
        <v>-5.4478859968745755E-2</v>
      </c>
      <c r="D54" s="10">
        <f t="shared" si="1"/>
        <v>0.21376262087818476</v>
      </c>
      <c r="E54" s="15">
        <f t="shared" si="2"/>
        <v>0.97688563399985029</v>
      </c>
      <c r="F54" s="14">
        <f t="shared" si="18"/>
        <v>1</v>
      </c>
      <c r="G54" s="14">
        <f t="shared" ref="G54:G85" si="25">+G53+$J$10</f>
        <v>-1.3399999999999994</v>
      </c>
      <c r="H54" s="10" cm="1">
        <f t="array" ref="H54">+(1/Nx)*SUM(($D$21:$D$220)*COS(2*PI()*($B$21:$B$220)*($G54)))+(1/Nx)*SUM(($E$21:$E$220)*SIN(2*PI()*($B$21:$B$220)*($G54)))</f>
        <v>3.4611202792689257E-16</v>
      </c>
      <c r="I54" s="15" cm="1">
        <f t="array" ref="I54">(1/Nx)*SUM(($E$21:$E$220)*COS(2*PI()*($B$21:$B$220)*($G54)))-(1/Nx)*SUM(($D$21:$D$220)*SIN(2*PI()*($B$21:$B$220)*($G54)))</f>
        <v>3.6151637239356715E-17</v>
      </c>
      <c r="J54" s="15">
        <f t="shared" si="10"/>
        <v>3.4799493782345758E-16</v>
      </c>
      <c r="K54" s="10">
        <f t="shared" si="20"/>
        <v>0</v>
      </c>
      <c r="L54" s="15">
        <f t="shared" si="21"/>
        <v>0</v>
      </c>
      <c r="M54" s="14">
        <f t="shared" si="22"/>
        <v>0</v>
      </c>
      <c r="N54" s="15">
        <f t="shared" si="11"/>
        <v>0</v>
      </c>
      <c r="O54" s="15">
        <f t="shared" si="12"/>
        <v>0</v>
      </c>
      <c r="P54" s="14">
        <f t="shared" si="13"/>
        <v>0</v>
      </c>
      <c r="Q54" s="10" cm="1">
        <f t="array" ref="Q54">+SUM(($N$21:$N$220)*COS(2*PI()*($B$21:$B$220)*($G54)))-SUM(($O$21:$O$220)*SIN(2*PI()*($B$21:$B$220)*($G54)))</f>
        <v>0.10168402354059539</v>
      </c>
      <c r="R54" s="15" cm="1">
        <f t="array" ref="R54">SUM(($O$21:$O$220)*COS(2*PI()*($B$21:$B$220)*($G54)))+SUM(($N$21:$N$220)*SIN(2*PI()*($B$21:$B$220)*($G54)))</f>
        <v>0.60183352794248746</v>
      </c>
      <c r="S54" s="15">
        <f t="shared" si="14"/>
        <v>0.61036320006952027</v>
      </c>
      <c r="T54" s="10">
        <f t="shared" si="15"/>
        <v>-1.4034199895614927</v>
      </c>
      <c r="U54" s="15">
        <f t="shared" si="16"/>
        <v>-5.6410165537359044E-2</v>
      </c>
      <c r="V54" s="14">
        <f t="shared" si="23"/>
        <v>-1.9313055686131593E-3</v>
      </c>
      <c r="W54" s="92">
        <f t="shared" ref="W54:W85" si="26">+(λ*Ω/(4*PI()))*$T54-(λ*Ω/2)*ROUND(((λ*Ω/(4*PI()))*$T54-$W53)/(Ω*λ/2),0)</f>
        <v>-5.6410165537359044E-2</v>
      </c>
    </row>
    <row r="55" spans="1:23" x14ac:dyDescent="0.25">
      <c r="A55" s="81">
        <v>35</v>
      </c>
      <c r="B55" s="9">
        <f t="shared" si="24"/>
        <v>-16.5</v>
      </c>
      <c r="C55" s="10">
        <f t="shared" si="19"/>
        <v>-7.053423027509681E-2</v>
      </c>
      <c r="D55" s="10">
        <f t="shared" si="1"/>
        <v>-0.18297740323861911</v>
      </c>
      <c r="E55" s="15">
        <f t="shared" si="2"/>
        <v>0.98311711911859812</v>
      </c>
      <c r="F55" s="14">
        <f t="shared" si="18"/>
        <v>1</v>
      </c>
      <c r="G55" s="14">
        <f t="shared" si="25"/>
        <v>-1.3199999999999994</v>
      </c>
      <c r="H55" s="10" cm="1">
        <f t="array" ref="H55">+(1/Nx)*SUM(($D$21:$D$220)*COS(2*PI()*($B$21:$B$220)*($G55)))+(1/Nx)*SUM(($E$21:$E$220)*SIN(2*PI()*($B$21:$B$220)*($G55)))</f>
        <v>4.8572257327350549E-18</v>
      </c>
      <c r="I55" s="15" cm="1">
        <f t="array" ref="I55">(1/Nx)*SUM(($E$21:$E$220)*COS(2*PI()*($B$21:$B$220)*($G55)))-(1/Nx)*SUM(($D$21:$D$220)*SIN(2*PI()*($B$21:$B$220)*($G55)))</f>
        <v>-5.1472714979183825E-16</v>
      </c>
      <c r="J55" s="15">
        <f t="shared" si="10"/>
        <v>5.1475006690106241E-16</v>
      </c>
      <c r="K55" s="10">
        <f t="shared" si="20"/>
        <v>0</v>
      </c>
      <c r="L55" s="15">
        <f t="shared" si="21"/>
        <v>0</v>
      </c>
      <c r="M55" s="14">
        <f t="shared" si="22"/>
        <v>0</v>
      </c>
      <c r="N55" s="15">
        <f t="shared" si="11"/>
        <v>0</v>
      </c>
      <c r="O55" s="15">
        <f t="shared" si="12"/>
        <v>0</v>
      </c>
      <c r="P55" s="14">
        <f t="shared" si="13"/>
        <v>0</v>
      </c>
      <c r="Q55" s="10" cm="1">
        <f t="array" ref="Q55">+SUM(($N$21:$N$220)*COS(2*PI()*($B$21:$B$220)*($G55)))-SUM(($O$21:$O$220)*SIN(2*PI()*($B$21:$B$220)*($G55)))</f>
        <v>-0.13429299594059529</v>
      </c>
      <c r="R55" s="15" cm="1">
        <f t="array" ref="R55">SUM(($O$21:$O$220)*COS(2*PI()*($B$21:$B$220)*($G55)))+SUM(($N$21:$N$220)*SIN(2*PI()*($B$21:$B$220)*($G55)))</f>
        <v>0.65170543223094513</v>
      </c>
      <c r="S55" s="15">
        <f t="shared" si="14"/>
        <v>0.66539806068099094</v>
      </c>
      <c r="T55" s="10">
        <f t="shared" si="15"/>
        <v>-1.7740157509108347</v>
      </c>
      <c r="U55" s="15">
        <f t="shared" si="16"/>
        <v>-7.1306182695908993E-2</v>
      </c>
      <c r="V55" s="14">
        <f t="shared" si="23"/>
        <v>-7.7195242081205264E-4</v>
      </c>
      <c r="W55" s="92">
        <f t="shared" si="26"/>
        <v>-7.1306182695908993E-2</v>
      </c>
    </row>
    <row r="56" spans="1:23" x14ac:dyDescent="0.25">
      <c r="A56" s="81">
        <v>36</v>
      </c>
      <c r="B56" s="9">
        <f t="shared" si="24"/>
        <v>-16.25</v>
      </c>
      <c r="C56" s="10">
        <f t="shared" si="19"/>
        <v>-8.4852813742385819E-2</v>
      </c>
      <c r="D56" s="10">
        <f t="shared" si="1"/>
        <v>-0.514345267694436</v>
      </c>
      <c r="E56" s="15">
        <f t="shared" si="2"/>
        <v>0.85758320039535463</v>
      </c>
      <c r="F56" s="14">
        <f t="shared" si="18"/>
        <v>1</v>
      </c>
      <c r="G56" s="14">
        <f t="shared" si="25"/>
        <v>-1.2999999999999994</v>
      </c>
      <c r="H56" s="10" cm="1">
        <f t="array" ref="H56">+(1/Nx)*SUM(($D$21:$D$220)*COS(2*PI()*($B$21:$B$220)*($G56)))+(1/Nx)*SUM(($E$21:$E$220)*SIN(2*PI()*($B$21:$B$220)*($G56)))</f>
        <v>-7.68968222430999E-16</v>
      </c>
      <c r="I56" s="15" cm="1">
        <f t="array" ref="I56">(1/Nx)*SUM(($E$21:$E$220)*COS(2*PI()*($B$21:$B$220)*($G56)))-(1/Nx)*SUM(($D$21:$D$220)*SIN(2*PI()*($B$21:$B$220)*($G56)))</f>
        <v>-2.5002616634642317E-8</v>
      </c>
      <c r="J56" s="15">
        <f t="shared" si="10"/>
        <v>2.500261663464233E-8</v>
      </c>
      <c r="K56" s="10">
        <f t="shared" si="20"/>
        <v>0</v>
      </c>
      <c r="L56" s="15">
        <f t="shared" si="21"/>
        <v>0</v>
      </c>
      <c r="M56" s="14">
        <f t="shared" si="22"/>
        <v>0</v>
      </c>
      <c r="N56" s="15">
        <f t="shared" si="11"/>
        <v>0</v>
      </c>
      <c r="O56" s="15">
        <f t="shared" si="12"/>
        <v>0</v>
      </c>
      <c r="P56" s="14">
        <f t="shared" si="13"/>
        <v>0</v>
      </c>
      <c r="Q56" s="10" cm="1">
        <f t="array" ref="Q56">+SUM(($N$21:$N$220)*COS(2*PI()*($B$21:$B$220)*($G56)))-SUM(($O$21:$O$220)*SIN(2*PI()*($B$21:$B$220)*($G56)))</f>
        <v>-0.3568272478560629</v>
      </c>
      <c r="R56" s="15" cm="1">
        <f t="array" ref="R56">SUM(($O$21:$O$220)*COS(2*PI()*($B$21:$B$220)*($G56)))+SUM(($N$21:$N$220)*SIN(2*PI()*($B$21:$B$220)*($G56)))</f>
        <v>0.62559920410824632</v>
      </c>
      <c r="S56" s="15">
        <f t="shared" si="14"/>
        <v>0.72020833721458921</v>
      </c>
      <c r="T56" s="10">
        <f t="shared" si="15"/>
        <v>-2.0891491787041607</v>
      </c>
      <c r="U56" s="15">
        <f t="shared" si="16"/>
        <v>-8.397290325026803E-2</v>
      </c>
      <c r="V56" s="14">
        <f t="shared" si="23"/>
        <v>8.7991049211791903E-4</v>
      </c>
      <c r="W56" s="92">
        <f t="shared" si="26"/>
        <v>-8.397290325026803E-2</v>
      </c>
    </row>
    <row r="57" spans="1:23" x14ac:dyDescent="0.25">
      <c r="A57" s="81">
        <v>37</v>
      </c>
      <c r="B57" s="9">
        <f t="shared" si="24"/>
        <v>-16</v>
      </c>
      <c r="C57" s="10">
        <f t="shared" si="19"/>
        <v>-9.7082039324993721E-2</v>
      </c>
      <c r="D57" s="10">
        <f t="shared" si="1"/>
        <v>-0.74763454986912237</v>
      </c>
      <c r="E57" s="15">
        <f t="shared" si="2"/>
        <v>0.6641103672146631</v>
      </c>
      <c r="F57" s="14">
        <f t="shared" si="18"/>
        <v>1</v>
      </c>
      <c r="G57" s="14">
        <f t="shared" si="25"/>
        <v>-1.2799999999999994</v>
      </c>
      <c r="H57" s="10" cm="1">
        <f t="array" ref="H57">+(1/Nx)*SUM(($D$21:$D$220)*COS(2*PI()*($B$21:$B$220)*($G57)))+(1/Nx)*SUM(($E$21:$E$220)*SIN(2*PI()*($B$21:$B$220)*($G57)))</f>
        <v>-4.6018744370712744E-16</v>
      </c>
      <c r="I57" s="15" cm="1">
        <f t="array" ref="I57">(1/Nx)*SUM(($E$21:$E$220)*COS(2*PI()*($B$21:$B$220)*($G57)))-(1/Nx)*SUM(($D$21:$D$220)*SIN(2*PI()*($B$21:$B$220)*($G57)))</f>
        <v>-1.0914880110846071E-15</v>
      </c>
      <c r="J57" s="15">
        <f t="shared" si="10"/>
        <v>1.1845330563927424E-15</v>
      </c>
      <c r="K57" s="10">
        <f t="shared" si="20"/>
        <v>0</v>
      </c>
      <c r="L57" s="15">
        <f t="shared" si="21"/>
        <v>0</v>
      </c>
      <c r="M57" s="14">
        <f t="shared" si="22"/>
        <v>0</v>
      </c>
      <c r="N57" s="15">
        <f t="shared" si="11"/>
        <v>0</v>
      </c>
      <c r="O57" s="15">
        <f t="shared" si="12"/>
        <v>0</v>
      </c>
      <c r="P57" s="14">
        <f t="shared" si="13"/>
        <v>0</v>
      </c>
      <c r="Q57" s="10" cm="1">
        <f t="array" ref="Q57">+SUM(($N$21:$N$220)*COS(2*PI()*($B$21:$B$220)*($G57)))-SUM(($O$21:$O$220)*SIN(2*PI()*($B$21:$B$220)*($G57)))</f>
        <v>-0.54049878513336813</v>
      </c>
      <c r="R57" s="15" cm="1">
        <f t="array" ref="R57">SUM(($O$21:$O$220)*COS(2*PI()*($B$21:$B$220)*($G57)))+SUM(($N$21:$N$220)*SIN(2*PI()*($B$21:$B$220)*($G57)))</f>
        <v>0.54821536943119131</v>
      </c>
      <c r="S57" s="15">
        <f t="shared" si="14"/>
        <v>0.76985649832369696</v>
      </c>
      <c r="T57" s="10">
        <f t="shared" si="15"/>
        <v>-2.3491068124484835</v>
      </c>
      <c r="U57" s="15">
        <f t="shared" si="16"/>
        <v>-9.4421844594476292E-2</v>
      </c>
      <c r="V57" s="14">
        <f t="shared" si="23"/>
        <v>2.6601947305175595E-3</v>
      </c>
      <c r="W57" s="92">
        <f t="shared" si="26"/>
        <v>-9.4421844594476292E-2</v>
      </c>
    </row>
    <row r="58" spans="1:23" x14ac:dyDescent="0.25">
      <c r="A58" s="81">
        <v>38</v>
      </c>
      <c r="B58" s="9">
        <f t="shared" si="24"/>
        <v>-15.75</v>
      </c>
      <c r="C58" s="10">
        <f t="shared" si="19"/>
        <v>-0.10692078290260412</v>
      </c>
      <c r="D58" s="10">
        <f t="shared" si="1"/>
        <v>-0.88628891770003715</v>
      </c>
      <c r="E58" s="15">
        <f t="shared" si="2"/>
        <v>0.46313276105464274</v>
      </c>
      <c r="F58" s="14">
        <f t="shared" si="18"/>
        <v>1</v>
      </c>
      <c r="G58" s="14">
        <f t="shared" si="25"/>
        <v>-1.2599999999999993</v>
      </c>
      <c r="H58" s="10" cm="1">
        <f t="array" ref="H58">+(1/Nx)*SUM(($D$21:$D$220)*COS(2*PI()*($B$21:$B$220)*($G58)))+(1/Nx)*SUM(($E$21:$E$220)*SIN(2*PI()*($B$21:$B$220)*($G58)))</f>
        <v>5.5025428657984319E-16</v>
      </c>
      <c r="I58" s="15" cm="1">
        <f t="array" ref="I58">(1/Nx)*SUM(($E$21:$E$220)*COS(2*PI()*($B$21:$B$220)*($G58)))-(1/Nx)*SUM(($D$21:$D$220)*SIN(2*PI()*($B$21:$B$220)*($G58)))</f>
        <v>1.3503781426393858E-15</v>
      </c>
      <c r="J58" s="15">
        <f t="shared" si="10"/>
        <v>1.4581841132098819E-15</v>
      </c>
      <c r="K58" s="10">
        <f t="shared" si="20"/>
        <v>0</v>
      </c>
      <c r="L58" s="15">
        <f t="shared" si="21"/>
        <v>0</v>
      </c>
      <c r="M58" s="14">
        <f t="shared" si="22"/>
        <v>0</v>
      </c>
      <c r="N58" s="15">
        <f t="shared" si="11"/>
        <v>0</v>
      </c>
      <c r="O58" s="15">
        <f t="shared" si="12"/>
        <v>0</v>
      </c>
      <c r="P58" s="14">
        <f t="shared" si="13"/>
        <v>0</v>
      </c>
      <c r="Q58" s="10" cm="1">
        <f t="array" ref="Q58">+SUM(($N$21:$N$220)*COS(2*PI()*($B$21:$B$220)*($G58)))-SUM(($O$21:$O$220)*SIN(2*PI()*($B$21:$B$220)*($G58)))</f>
        <v>-0.67473189679675083</v>
      </c>
      <c r="R58" s="15" cm="1">
        <f t="array" ref="R58">SUM(($O$21:$O$220)*COS(2*PI()*($B$21:$B$220)*($G58)))+SUM(($N$21:$N$220)*SIN(2*PI()*($B$21:$B$220)*($G58)))</f>
        <v>0.44997303983082981</v>
      </c>
      <c r="S58" s="15">
        <f t="shared" si="14"/>
        <v>0.81101101665115416</v>
      </c>
      <c r="T58" s="10">
        <f t="shared" si="15"/>
        <v>-2.5534343373815158</v>
      </c>
      <c r="U58" s="15">
        <f t="shared" si="16"/>
        <v>-0.10263474564408484</v>
      </c>
      <c r="V58" s="14">
        <f t="shared" si="23"/>
        <v>4.286037258519412E-3</v>
      </c>
      <c r="W58" s="92">
        <f t="shared" si="26"/>
        <v>-0.10263474564408484</v>
      </c>
    </row>
    <row r="59" spans="1:23" x14ac:dyDescent="0.25">
      <c r="A59" s="81">
        <v>39</v>
      </c>
      <c r="B59" s="9">
        <f t="shared" si="24"/>
        <v>-15.5</v>
      </c>
      <c r="C59" s="10">
        <f t="shared" si="19"/>
        <v>-0.11412678195541844</v>
      </c>
      <c r="D59" s="10">
        <f t="shared" si="1"/>
        <v>-0.95466924619160876</v>
      </c>
      <c r="E59" s="15">
        <f t="shared" si="2"/>
        <v>0.29766865870619547</v>
      </c>
      <c r="F59" s="14">
        <f t="shared" si="18"/>
        <v>1</v>
      </c>
      <c r="G59" s="14">
        <f t="shared" si="25"/>
        <v>-1.2399999999999993</v>
      </c>
      <c r="H59" s="10" cm="1">
        <f t="array" ref="H59">+(1/Nx)*SUM(($D$21:$D$220)*COS(2*PI()*($B$21:$B$220)*($G59)))+(1/Nx)*SUM(($E$21:$E$220)*SIN(2*PI()*($B$21:$B$220)*($G59)))</f>
        <v>-1.2559397966072084E-16</v>
      </c>
      <c r="I59" s="15" cm="1">
        <f t="array" ref="I59">(1/Nx)*SUM(($E$21:$E$220)*COS(2*PI()*($B$21:$B$220)*($G59)))-(1/Nx)*SUM(($D$21:$D$220)*SIN(2*PI()*($B$21:$B$220)*($G59)))</f>
        <v>-1.087671619437458E-15</v>
      </c>
      <c r="J59" s="15">
        <f t="shared" si="10"/>
        <v>1.094898807861585E-15</v>
      </c>
      <c r="K59" s="10">
        <f t="shared" si="20"/>
        <v>0</v>
      </c>
      <c r="L59" s="15">
        <f t="shared" si="21"/>
        <v>0</v>
      </c>
      <c r="M59" s="14">
        <f t="shared" si="22"/>
        <v>0</v>
      </c>
      <c r="N59" s="15">
        <f t="shared" si="11"/>
        <v>0</v>
      </c>
      <c r="O59" s="15">
        <f t="shared" si="12"/>
        <v>0</v>
      </c>
      <c r="P59" s="14">
        <f t="shared" si="13"/>
        <v>0</v>
      </c>
      <c r="Q59" s="10" cm="1">
        <f t="array" ref="Q59">+SUM(($N$21:$N$220)*COS(2*PI()*($B$21:$B$220)*($G59)))-SUM(($O$21:$O$220)*SIN(2*PI()*($B$21:$B$220)*($G59)))</f>
        <v>-0.76116921811906568</v>
      </c>
      <c r="R59" s="15" cm="1">
        <f t="array" ref="R59">SUM(($O$21:$O$220)*COS(2*PI()*($B$21:$B$220)*($G59)))+SUM(($N$21:$N$220)*SIN(2*PI()*($B$21:$B$220)*($G59)))</f>
        <v>0.35896575930560898</v>
      </c>
      <c r="S59" s="15">
        <f t="shared" si="14"/>
        <v>0.84156698780658112</v>
      </c>
      <c r="T59" s="10">
        <f t="shared" si="15"/>
        <v>-2.7009238319385815</v>
      </c>
      <c r="U59" s="15">
        <f t="shared" si="16"/>
        <v>-0.1085630542508228</v>
      </c>
      <c r="V59" s="14">
        <f t="shared" si="23"/>
        <v>5.5637277045957664E-3</v>
      </c>
      <c r="W59" s="92">
        <f t="shared" si="26"/>
        <v>-0.1085630542508228</v>
      </c>
    </row>
    <row r="60" spans="1:23" x14ac:dyDescent="0.25">
      <c r="A60" s="81">
        <v>40</v>
      </c>
      <c r="B60" s="9">
        <f t="shared" si="24"/>
        <v>-15.25</v>
      </c>
      <c r="C60" s="10">
        <f t="shared" si="19"/>
        <v>-0.11852260087141651</v>
      </c>
      <c r="D60" s="10">
        <f t="shared" si="1"/>
        <v>-0.98145495284324347</v>
      </c>
      <c r="E60" s="15">
        <f t="shared" si="2"/>
        <v>0.19169291989916271</v>
      </c>
      <c r="F60" s="14">
        <f t="shared" si="18"/>
        <v>1</v>
      </c>
      <c r="G60" s="14">
        <f t="shared" si="25"/>
        <v>-1.2199999999999993</v>
      </c>
      <c r="H60" s="10" cm="1">
        <f t="array" ref="H60">+(1/Nx)*SUM(($D$21:$D$220)*COS(2*PI()*($B$21:$B$220)*($G60)))+(1/Nx)*SUM(($E$21:$E$220)*SIN(2*PI()*($B$21:$B$220)*($G60)))</f>
        <v>-8.0491169285323859E-17</v>
      </c>
      <c r="I60" s="15" cm="1">
        <f t="array" ref="I60">(1/Nx)*SUM(($E$21:$E$220)*COS(2*PI()*($B$21:$B$220)*($G60)))-(1/Nx)*SUM(($D$21:$D$220)*SIN(2*PI()*($B$21:$B$220)*($G60)))</f>
        <v>1.0400708072566546E-15</v>
      </c>
      <c r="J60" s="15">
        <f t="shared" si="10"/>
        <v>1.0431807669049636E-15</v>
      </c>
      <c r="K60" s="10">
        <f t="shared" si="20"/>
        <v>0</v>
      </c>
      <c r="L60" s="15">
        <f t="shared" si="21"/>
        <v>0</v>
      </c>
      <c r="M60" s="14">
        <f t="shared" si="22"/>
        <v>0</v>
      </c>
      <c r="N60" s="15">
        <f t="shared" si="11"/>
        <v>0</v>
      </c>
      <c r="O60" s="15">
        <f t="shared" si="12"/>
        <v>0</v>
      </c>
      <c r="P60" s="14">
        <f t="shared" si="13"/>
        <v>0</v>
      </c>
      <c r="Q60" s="10" cm="1">
        <f t="array" ref="Q60">+SUM(($N$21:$N$220)*COS(2*PI()*($B$21:$B$220)*($G60)))-SUM(($O$21:$O$220)*SIN(2*PI()*($B$21:$B$220)*($G60)))</f>
        <v>-0.80771829780008875</v>
      </c>
      <c r="R60" s="15" cm="1">
        <f t="array" ref="R60">SUM(($O$21:$O$220)*COS(2*PI()*($B$21:$B$220)*($G60)))+SUM(($N$21:$N$220)*SIN(2*PI()*($B$21:$B$220)*($G60)))</f>
        <v>0.29615893416847033</v>
      </c>
      <c r="S60" s="15">
        <f t="shared" si="14"/>
        <v>0.86030166970015642</v>
      </c>
      <c r="T60" s="10">
        <f t="shared" si="15"/>
        <v>-2.7901527069545042</v>
      </c>
      <c r="U60" s="15">
        <f t="shared" si="16"/>
        <v>-0.11214958974824951</v>
      </c>
      <c r="V60" s="14">
        <f t="shared" si="23"/>
        <v>6.3730111231671323E-3</v>
      </c>
      <c r="W60" s="92">
        <f t="shared" si="26"/>
        <v>-0.11214958974824951</v>
      </c>
    </row>
    <row r="61" spans="1:23" x14ac:dyDescent="0.25">
      <c r="A61" s="81">
        <v>41</v>
      </c>
      <c r="B61" s="9">
        <f t="shared" si="24"/>
        <v>-15</v>
      </c>
      <c r="C61" s="10">
        <f t="shared" si="19"/>
        <v>-0.12</v>
      </c>
      <c r="D61" s="10">
        <f t="shared" si="1"/>
        <v>-0.98783632991233017</v>
      </c>
      <c r="E61" s="15">
        <f t="shared" si="2"/>
        <v>0.1554972196064548</v>
      </c>
      <c r="F61" s="14">
        <f t="shared" si="18"/>
        <v>1</v>
      </c>
      <c r="G61" s="14">
        <f t="shared" si="25"/>
        <v>-1.1999999999999993</v>
      </c>
      <c r="H61" s="10" cm="1">
        <f t="array" ref="H61">+(1/Nx)*SUM(($D$21:$D$220)*COS(2*PI()*($B$21:$B$220)*($G61)))+(1/Nx)*SUM(($E$21:$E$220)*SIN(2*PI()*($B$21:$B$220)*($G61)))</f>
        <v>2.1504981597392227E-7</v>
      </c>
      <c r="I61" s="15" cm="1">
        <f t="array" ref="I61">(1/Nx)*SUM(($E$21:$E$220)*COS(2*PI()*($B$21:$B$220)*($G61)))-(1/Nx)*SUM(($D$21:$D$220)*SIN(2*PI()*($B$21:$B$220)*($G61)))</f>
        <v>-4.1258663152632376E-16</v>
      </c>
      <c r="J61" s="15">
        <f t="shared" si="10"/>
        <v>2.1504981597392227E-7</v>
      </c>
      <c r="K61" s="10">
        <f t="shared" si="20"/>
        <v>0</v>
      </c>
      <c r="L61" s="15">
        <f t="shared" si="21"/>
        <v>0</v>
      </c>
      <c r="M61" s="14">
        <f t="shared" si="22"/>
        <v>0</v>
      </c>
      <c r="N61" s="15">
        <f t="shared" si="11"/>
        <v>0</v>
      </c>
      <c r="O61" s="15">
        <f t="shared" si="12"/>
        <v>0</v>
      </c>
      <c r="P61" s="14">
        <f t="shared" si="13"/>
        <v>0</v>
      </c>
      <c r="Q61" s="10" cm="1">
        <f t="array" ref="Q61">+SUM(($N$21:$N$220)*COS(2*PI()*($B$21:$B$220)*($G61)))-SUM(($O$21:$O$220)*SIN(2*PI()*($B$21:$B$220)*($G61)))</f>
        <v>-0.82218659236893188</v>
      </c>
      <c r="R61" s="15" cm="1">
        <f t="array" ref="R61">SUM(($O$21:$O$220)*COS(2*PI()*($B$21:$B$220)*($G61)))+SUM(($N$21:$N$220)*SIN(2*PI()*($B$21:$B$220)*($G61)))</f>
        <v>0.27389041366913686</v>
      </c>
      <c r="S61" s="15">
        <f t="shared" si="14"/>
        <v>0.86660645703288353</v>
      </c>
      <c r="T61" s="10">
        <f t="shared" si="15"/>
        <v>-2.8200301527316465</v>
      </c>
      <c r="U61" s="15">
        <f t="shared" si="16"/>
        <v>-0.11335050727447676</v>
      </c>
      <c r="V61" s="14">
        <f t="shared" si="23"/>
        <v>6.6494927255233618E-3</v>
      </c>
      <c r="W61" s="92">
        <f t="shared" si="26"/>
        <v>-0.11335050727447676</v>
      </c>
    </row>
    <row r="62" spans="1:23" x14ac:dyDescent="0.25">
      <c r="A62" s="81">
        <v>42</v>
      </c>
      <c r="B62" s="9">
        <f t="shared" si="24"/>
        <v>-14.75</v>
      </c>
      <c r="C62" s="10">
        <f t="shared" si="19"/>
        <v>-0.1185226008714165</v>
      </c>
      <c r="D62" s="10">
        <f t="shared" si="1"/>
        <v>-0.98145495284324336</v>
      </c>
      <c r="E62" s="15">
        <f t="shared" si="2"/>
        <v>0.19169291989916312</v>
      </c>
      <c r="F62" s="14">
        <f t="shared" si="18"/>
        <v>1</v>
      </c>
      <c r="G62" s="14">
        <f t="shared" si="25"/>
        <v>-1.1799999999999993</v>
      </c>
      <c r="H62" s="10" cm="1">
        <f t="array" ref="H62">+(1/Nx)*SUM(($D$21:$D$220)*COS(2*PI()*($B$21:$B$220)*($G62)))+(1/Nx)*SUM(($E$21:$E$220)*SIN(2*PI()*($B$21:$B$220)*($G62)))</f>
        <v>-3.3292812950946885E-16</v>
      </c>
      <c r="I62" s="15" cm="1">
        <f t="array" ref="I62">(1/Nx)*SUM(($E$21:$E$220)*COS(2*PI()*($B$21:$B$220)*($G62)))-(1/Nx)*SUM(($D$21:$D$220)*SIN(2*PI()*($B$21:$B$220)*($G62)))</f>
        <v>4.0800696154974501E-16</v>
      </c>
      <c r="J62" s="15">
        <f t="shared" si="10"/>
        <v>5.2660309540652029E-16</v>
      </c>
      <c r="K62" s="10">
        <f t="shared" si="20"/>
        <v>0</v>
      </c>
      <c r="L62" s="15">
        <f t="shared" si="21"/>
        <v>0</v>
      </c>
      <c r="M62" s="14">
        <f t="shared" si="22"/>
        <v>0</v>
      </c>
      <c r="N62" s="15">
        <f t="shared" si="11"/>
        <v>0</v>
      </c>
      <c r="O62" s="15">
        <f t="shared" si="12"/>
        <v>0</v>
      </c>
      <c r="P62" s="14">
        <f t="shared" si="13"/>
        <v>0</v>
      </c>
      <c r="Q62" s="10" cm="1">
        <f t="array" ref="Q62">+SUM(($N$21:$N$220)*COS(2*PI()*($B$21:$B$220)*($G62)))-SUM(($O$21:$O$220)*SIN(2*PI()*($B$21:$B$220)*($G62)))</f>
        <v>-0.8077182978000863</v>
      </c>
      <c r="R62" s="15" cm="1">
        <f t="array" ref="R62">SUM(($O$21:$O$220)*COS(2*PI()*($B$21:$B$220)*($G62)))+SUM(($N$21:$N$220)*SIN(2*PI()*($B$21:$B$220)*($G62)))</f>
        <v>0.29615893416847705</v>
      </c>
      <c r="S62" s="15">
        <f t="shared" si="14"/>
        <v>0.86030166970015653</v>
      </c>
      <c r="T62" s="10">
        <f t="shared" si="15"/>
        <v>-2.7901527069544958</v>
      </c>
      <c r="U62" s="15">
        <f t="shared" si="16"/>
        <v>-0.11214958974824916</v>
      </c>
      <c r="V62" s="14">
        <f t="shared" si="23"/>
        <v>6.3730111231674654E-3</v>
      </c>
      <c r="W62" s="92">
        <f t="shared" si="26"/>
        <v>-0.11214958974824916</v>
      </c>
    </row>
    <row r="63" spans="1:23" x14ac:dyDescent="0.25">
      <c r="A63" s="81">
        <v>43</v>
      </c>
      <c r="B63" s="9">
        <f t="shared" si="24"/>
        <v>-14.5</v>
      </c>
      <c r="C63" s="10">
        <f t="shared" si="19"/>
        <v>-0.11412678195541841</v>
      </c>
      <c r="D63" s="10">
        <f t="shared" si="1"/>
        <v>-0.95466924619160853</v>
      </c>
      <c r="E63" s="15">
        <f t="shared" si="2"/>
        <v>0.29766865870619635</v>
      </c>
      <c r="F63" s="14">
        <f t="shared" si="18"/>
        <v>1</v>
      </c>
      <c r="G63" s="14">
        <f t="shared" si="25"/>
        <v>-1.1599999999999993</v>
      </c>
      <c r="H63" s="10" cm="1">
        <f t="array" ref="H63">+(1/Nx)*SUM(($D$21:$D$220)*COS(2*PI()*($B$21:$B$220)*($G63)))+(1/Nx)*SUM(($E$21:$E$220)*SIN(2*PI()*($B$21:$B$220)*($G63)))</f>
        <v>8.5070839261902616E-16</v>
      </c>
      <c r="I63" s="15" cm="1">
        <f t="array" ref="I63">(1/Nx)*SUM(($E$21:$E$220)*COS(2*PI()*($B$21:$B$220)*($G63)))-(1/Nx)*SUM(($D$21:$D$220)*SIN(2*PI()*($B$21:$B$220)*($G63)))</f>
        <v>-7.5248834940921933E-16</v>
      </c>
      <c r="J63" s="15">
        <f t="shared" si="10"/>
        <v>1.1357567896645207E-15</v>
      </c>
      <c r="K63" s="10">
        <f t="shared" si="20"/>
        <v>0</v>
      </c>
      <c r="L63" s="15">
        <f t="shared" si="21"/>
        <v>0</v>
      </c>
      <c r="M63" s="14">
        <f t="shared" si="22"/>
        <v>0</v>
      </c>
      <c r="N63" s="15">
        <f t="shared" si="11"/>
        <v>0</v>
      </c>
      <c r="O63" s="15">
        <f t="shared" si="12"/>
        <v>0</v>
      </c>
      <c r="P63" s="14">
        <f t="shared" si="13"/>
        <v>0</v>
      </c>
      <c r="Q63" s="10" cm="1">
        <f t="array" ref="Q63">+SUM(($N$21:$N$220)*COS(2*PI()*($B$21:$B$220)*($G63)))-SUM(($O$21:$O$220)*SIN(2*PI()*($B$21:$B$220)*($G63)))</f>
        <v>-0.76116921811905991</v>
      </c>
      <c r="R63" s="15" cm="1">
        <f t="array" ref="R63">SUM(($O$21:$O$220)*COS(2*PI()*($B$21:$B$220)*($G63)))+SUM(($N$21:$N$220)*SIN(2*PI()*($B$21:$B$220)*($G63)))</f>
        <v>0.35896575930562191</v>
      </c>
      <c r="S63" s="15">
        <f t="shared" si="14"/>
        <v>0.84156698780658146</v>
      </c>
      <c r="T63" s="10">
        <f t="shared" si="15"/>
        <v>-2.7009238319385647</v>
      </c>
      <c r="U63" s="15">
        <f t="shared" si="16"/>
        <v>-0.10856305425082212</v>
      </c>
      <c r="V63" s="14">
        <f t="shared" si="23"/>
        <v>5.5637277045964186E-3</v>
      </c>
      <c r="W63" s="92">
        <f t="shared" si="26"/>
        <v>-0.10856305425082212</v>
      </c>
    </row>
    <row r="64" spans="1:23" x14ac:dyDescent="0.25">
      <c r="A64" s="81">
        <v>44</v>
      </c>
      <c r="B64" s="9">
        <f t="shared" si="24"/>
        <v>-14.25</v>
      </c>
      <c r="C64" s="10">
        <f t="shared" si="19"/>
        <v>-0.10692078290260408</v>
      </c>
      <c r="D64" s="10">
        <f t="shared" si="1"/>
        <v>-0.8862889177000367</v>
      </c>
      <c r="E64" s="15">
        <f t="shared" si="2"/>
        <v>0.46313276105464352</v>
      </c>
      <c r="F64" s="14">
        <f t="shared" si="18"/>
        <v>1</v>
      </c>
      <c r="G64" s="14">
        <f t="shared" si="25"/>
        <v>-1.1399999999999992</v>
      </c>
      <c r="H64" s="10" cm="1">
        <f t="array" ref="H64">+(1/Nx)*SUM(($D$21:$D$220)*COS(2*PI()*($B$21:$B$220)*($G64)))+(1/Nx)*SUM(($E$21:$E$220)*SIN(2*PI()*($B$21:$B$220)*($G64)))</f>
        <v>-9.5007335332297782E-16</v>
      </c>
      <c r="I64" s="15" cm="1">
        <f t="array" ref="I64">(1/Nx)*SUM(($E$21:$E$220)*COS(2*PI()*($B$21:$B$220)*($G64)))-(1/Nx)*SUM(($D$21:$D$220)*SIN(2*PI()*($B$21:$B$220)*($G64)))</f>
        <v>7.9627276994287396E-16</v>
      </c>
      <c r="J64" s="15">
        <f t="shared" si="10"/>
        <v>1.2396328895470888E-15</v>
      </c>
      <c r="K64" s="10">
        <f t="shared" si="20"/>
        <v>0</v>
      </c>
      <c r="L64" s="15">
        <f t="shared" si="21"/>
        <v>0</v>
      </c>
      <c r="M64" s="14">
        <f t="shared" si="22"/>
        <v>0</v>
      </c>
      <c r="N64" s="15">
        <f t="shared" si="11"/>
        <v>0</v>
      </c>
      <c r="O64" s="15">
        <f t="shared" si="12"/>
        <v>0</v>
      </c>
      <c r="P64" s="14">
        <f t="shared" si="13"/>
        <v>0</v>
      </c>
      <c r="Q64" s="10" cm="1">
        <f t="array" ref="Q64">+SUM(($N$21:$N$220)*COS(2*PI()*($B$21:$B$220)*($G64)))-SUM(($O$21:$O$220)*SIN(2*PI()*($B$21:$B$220)*($G64)))</f>
        <v>-0.67473189679673962</v>
      </c>
      <c r="R64" s="15" cm="1">
        <f t="array" ref="R64">SUM(($O$21:$O$220)*COS(2*PI()*($B$21:$B$220)*($G64)))+SUM(($N$21:$N$220)*SIN(2*PI()*($B$21:$B$220)*($G64)))</f>
        <v>0.44997303983084569</v>
      </c>
      <c r="S64" s="15">
        <f t="shared" si="14"/>
        <v>0.81101101665115372</v>
      </c>
      <c r="T64" s="10">
        <f t="shared" si="15"/>
        <v>-2.5534343373814918</v>
      </c>
      <c r="U64" s="15">
        <f t="shared" si="16"/>
        <v>-0.10263474564408388</v>
      </c>
      <c r="V64" s="14">
        <f t="shared" si="23"/>
        <v>4.2860372585203279E-3</v>
      </c>
      <c r="W64" s="92">
        <f t="shared" si="26"/>
        <v>-0.10263474564408388</v>
      </c>
    </row>
    <row r="65" spans="1:23" x14ac:dyDescent="0.25">
      <c r="A65" s="81">
        <v>45</v>
      </c>
      <c r="B65" s="9">
        <f t="shared" si="24"/>
        <v>-14</v>
      </c>
      <c r="C65" s="10">
        <f t="shared" si="19"/>
        <v>-9.7082039324993666E-2</v>
      </c>
      <c r="D65" s="10">
        <f t="shared" si="1"/>
        <v>-0.74763454986912148</v>
      </c>
      <c r="E65" s="15">
        <f t="shared" si="2"/>
        <v>0.6641103672146641</v>
      </c>
      <c r="F65" s="14">
        <f t="shared" si="18"/>
        <v>1</v>
      </c>
      <c r="G65" s="14">
        <f t="shared" si="25"/>
        <v>-1.1199999999999992</v>
      </c>
      <c r="H65" s="10" cm="1">
        <f t="array" ref="H65">+(1/Nx)*SUM(($D$21:$D$220)*COS(2*PI()*($B$21:$B$220)*($G65)))+(1/Nx)*SUM(($E$21:$E$220)*SIN(2*PI()*($B$21:$B$220)*($G65)))</f>
        <v>4.9696358139783573E-16</v>
      </c>
      <c r="I65" s="15" cm="1">
        <f t="array" ref="I65">(1/Nx)*SUM(($E$21:$E$220)*COS(2*PI()*($B$21:$B$220)*($G65)))-(1/Nx)*SUM(($D$21:$D$220)*SIN(2*PI()*($B$21:$B$220)*($G65)))</f>
        <v>-7.346206976066583E-16</v>
      </c>
      <c r="J65" s="15">
        <f t="shared" si="10"/>
        <v>8.8692748891206236E-16</v>
      </c>
      <c r="K65" s="10">
        <f t="shared" si="20"/>
        <v>0</v>
      </c>
      <c r="L65" s="15">
        <f t="shared" si="21"/>
        <v>0</v>
      </c>
      <c r="M65" s="14">
        <f t="shared" si="22"/>
        <v>0</v>
      </c>
      <c r="N65" s="15">
        <f t="shared" si="11"/>
        <v>0</v>
      </c>
      <c r="O65" s="15">
        <f t="shared" si="12"/>
        <v>0</v>
      </c>
      <c r="P65" s="14">
        <f t="shared" si="13"/>
        <v>0</v>
      </c>
      <c r="Q65" s="10" cm="1">
        <f t="array" ref="Q65">+SUM(($N$21:$N$220)*COS(2*PI()*($B$21:$B$220)*($G65)))-SUM(($O$21:$O$220)*SIN(2*PI()*($B$21:$B$220)*($G65)))</f>
        <v>-0.54049878513334904</v>
      </c>
      <c r="R65" s="15" cm="1">
        <f t="array" ref="R65">SUM(($O$21:$O$220)*COS(2*PI()*($B$21:$B$220)*($G65)))+SUM(($N$21:$N$220)*SIN(2*PI()*($B$21:$B$220)*($G65)))</f>
        <v>0.54821536943120874</v>
      </c>
      <c r="S65" s="15">
        <f t="shared" si="14"/>
        <v>0.76985649832369596</v>
      </c>
      <c r="T65" s="10">
        <f t="shared" si="15"/>
        <v>-2.3491068124484498</v>
      </c>
      <c r="U65" s="15">
        <f t="shared" si="16"/>
        <v>-9.4421844594474932E-2</v>
      </c>
      <c r="V65" s="14">
        <f t="shared" si="23"/>
        <v>2.660194730518864E-3</v>
      </c>
      <c r="W65" s="92">
        <f t="shared" si="26"/>
        <v>-9.4421844594474932E-2</v>
      </c>
    </row>
    <row r="66" spans="1:23" x14ac:dyDescent="0.25">
      <c r="A66" s="81">
        <v>46</v>
      </c>
      <c r="B66" s="9">
        <f t="shared" si="24"/>
        <v>-13.75</v>
      </c>
      <c r="C66" s="10">
        <f t="shared" si="19"/>
        <v>-8.4852813742385749E-2</v>
      </c>
      <c r="D66" s="10">
        <f t="shared" si="1"/>
        <v>-0.51434526769443445</v>
      </c>
      <c r="E66" s="15">
        <f t="shared" si="2"/>
        <v>0.85758320039535552</v>
      </c>
      <c r="F66" s="14">
        <f t="shared" si="18"/>
        <v>1</v>
      </c>
      <c r="G66" s="14">
        <f t="shared" si="25"/>
        <v>-1.0999999999999992</v>
      </c>
      <c r="H66" s="10" cm="1">
        <f t="array" ref="H66">+(1/Nx)*SUM(($D$21:$D$220)*COS(2*PI()*($B$21:$B$220)*($G66)))+(1/Nx)*SUM(($E$21:$E$220)*SIN(2*PI()*($B$21:$B$220)*($G66)))</f>
        <v>-1.7486012637846225E-17</v>
      </c>
      <c r="I66" s="15" cm="1">
        <f t="array" ref="I66">(1/Nx)*SUM(($E$21:$E$220)*COS(2*PI()*($B$21:$B$220)*($G66)))-(1/Nx)*SUM(($D$21:$D$220)*SIN(2*PI()*($B$21:$B$220)*($G66)))</f>
        <v>1.7037736278452919E-6</v>
      </c>
      <c r="J66" s="15">
        <f t="shared" si="10"/>
        <v>1.7037736278452919E-6</v>
      </c>
      <c r="K66" s="10">
        <f t="shared" si="20"/>
        <v>0</v>
      </c>
      <c r="L66" s="15">
        <f t="shared" si="21"/>
        <v>0</v>
      </c>
      <c r="M66" s="14">
        <f t="shared" si="22"/>
        <v>0</v>
      </c>
      <c r="N66" s="15">
        <f t="shared" si="11"/>
        <v>0</v>
      </c>
      <c r="O66" s="15">
        <f t="shared" si="12"/>
        <v>0</v>
      </c>
      <c r="P66" s="14">
        <f t="shared" si="13"/>
        <v>0</v>
      </c>
      <c r="Q66" s="10" cm="1">
        <f t="array" ref="Q66">+SUM(($N$21:$N$220)*COS(2*PI()*($B$21:$B$220)*($G66)))-SUM(($O$21:$O$220)*SIN(2*PI()*($B$21:$B$220)*($G66)))</f>
        <v>-0.3568272478560352</v>
      </c>
      <c r="R66" s="15" cm="1">
        <f t="array" ref="R66">SUM(($O$21:$O$220)*COS(2*PI()*($B$21:$B$220)*($G66)))+SUM(($N$21:$N$220)*SIN(2*PI()*($B$21:$B$220)*($G66)))</f>
        <v>0.62559920410825975</v>
      </c>
      <c r="S66" s="15">
        <f t="shared" si="14"/>
        <v>0.7202083372145871</v>
      </c>
      <c r="T66" s="10">
        <f t="shared" si="15"/>
        <v>-2.0891491787041181</v>
      </c>
      <c r="U66" s="15">
        <f t="shared" si="16"/>
        <v>-8.3972903250266309E-2</v>
      </c>
      <c r="V66" s="14">
        <f t="shared" si="23"/>
        <v>8.7991049211957049E-4</v>
      </c>
      <c r="W66" s="92">
        <f t="shared" si="26"/>
        <v>-8.3972903250266309E-2</v>
      </c>
    </row>
    <row r="67" spans="1:23" x14ac:dyDescent="0.25">
      <c r="A67" s="81">
        <v>47</v>
      </c>
      <c r="B67" s="9">
        <f t="shared" si="24"/>
        <v>-13.5</v>
      </c>
      <c r="C67" s="10">
        <f t="shared" si="19"/>
        <v>-7.053423027509674E-2</v>
      </c>
      <c r="D67" s="10">
        <f t="shared" si="1"/>
        <v>-0.18297740323861736</v>
      </c>
      <c r="E67" s="15">
        <f t="shared" si="2"/>
        <v>0.98311711911859845</v>
      </c>
      <c r="F67" s="14">
        <f t="shared" si="18"/>
        <v>1</v>
      </c>
      <c r="G67" s="14">
        <f t="shared" si="25"/>
        <v>-1.0799999999999992</v>
      </c>
      <c r="H67" s="10" cm="1">
        <f t="array" ref="H67">+(1/Nx)*SUM(($D$21:$D$220)*COS(2*PI()*($B$21:$B$220)*($G67)))+(1/Nx)*SUM(($E$21:$E$220)*SIN(2*PI()*($B$21:$B$220)*($G67)))</f>
        <v>2.1767310176556979E-16</v>
      </c>
      <c r="I67" s="15" cm="1">
        <f t="array" ref="I67">(1/Nx)*SUM(($E$21:$E$220)*COS(2*PI()*($B$21:$B$220)*($G67)))-(1/Nx)*SUM(($D$21:$D$220)*SIN(2*PI()*($B$21:$B$220)*($G67)))</f>
        <v>-7.132662516173838E-16</v>
      </c>
      <c r="J67" s="15">
        <f t="shared" si="10"/>
        <v>7.4574145984285812E-16</v>
      </c>
      <c r="K67" s="10">
        <f t="shared" si="20"/>
        <v>0</v>
      </c>
      <c r="L67" s="15">
        <f t="shared" si="21"/>
        <v>0</v>
      </c>
      <c r="M67" s="14">
        <f t="shared" si="22"/>
        <v>0</v>
      </c>
      <c r="N67" s="15">
        <f t="shared" si="11"/>
        <v>0</v>
      </c>
      <c r="O67" s="15">
        <f t="shared" si="12"/>
        <v>0</v>
      </c>
      <c r="P67" s="14">
        <f t="shared" si="13"/>
        <v>0</v>
      </c>
      <c r="Q67" s="10" cm="1">
        <f t="array" ref="Q67">+SUM(($N$21:$N$220)*COS(2*PI()*($B$21:$B$220)*($G67)))-SUM(($O$21:$O$220)*SIN(2*PI()*($B$21:$B$220)*($G67)))</f>
        <v>-0.13429299594055827</v>
      </c>
      <c r="R67" s="15" cm="1">
        <f t="array" ref="R67">SUM(($O$21:$O$220)*COS(2*PI()*($B$21:$B$220)*($G67)))+SUM(($N$21:$N$220)*SIN(2*PI()*($B$21:$B$220)*($G67)))</f>
        <v>0.65170543223094701</v>
      </c>
      <c r="S67" s="15">
        <f t="shared" si="14"/>
        <v>0.66539806068098539</v>
      </c>
      <c r="T67" s="10">
        <f t="shared" si="15"/>
        <v>-1.7740157509107797</v>
      </c>
      <c r="U67" s="15">
        <f t="shared" si="16"/>
        <v>-7.1306182695906786E-2</v>
      </c>
      <c r="V67" s="14">
        <f t="shared" si="23"/>
        <v>-7.7195242080991546E-4</v>
      </c>
      <c r="W67" s="92">
        <f t="shared" si="26"/>
        <v>-7.1306182695906786E-2</v>
      </c>
    </row>
    <row r="68" spans="1:23" x14ac:dyDescent="0.25">
      <c r="A68" s="81">
        <v>48</v>
      </c>
      <c r="B68" s="9">
        <f t="shared" si="24"/>
        <v>-13.25</v>
      </c>
      <c r="C68" s="10">
        <f t="shared" si="19"/>
        <v>-5.4478859968745671E-2</v>
      </c>
      <c r="D68" s="10">
        <f t="shared" si="1"/>
        <v>0.2137626208781867</v>
      </c>
      <c r="E68" s="15">
        <f t="shared" si="2"/>
        <v>0.97688563399984985</v>
      </c>
      <c r="F68" s="14">
        <f t="shared" si="18"/>
        <v>1</v>
      </c>
      <c r="G68" s="14">
        <f t="shared" si="25"/>
        <v>-1.0599999999999992</v>
      </c>
      <c r="H68" s="10" cm="1">
        <f t="array" ref="H68">+(1/Nx)*SUM(($D$21:$D$220)*COS(2*PI()*($B$21:$B$220)*($G68)))+(1/Nx)*SUM(($E$21:$E$220)*SIN(2*PI()*($B$21:$B$220)*($G68)))</f>
        <v>-3.0524194283287899E-16</v>
      </c>
      <c r="I68" s="15" cm="1">
        <f t="array" ref="I68">(1/Nx)*SUM(($E$21:$E$220)*COS(2*PI()*($B$21:$B$220)*($G68)))-(1/Nx)*SUM(($D$21:$D$220)*SIN(2*PI()*($B$21:$B$220)*($G68)))</f>
        <v>5.1450163573996127E-16</v>
      </c>
      <c r="J68" s="15">
        <f t="shared" si="10"/>
        <v>5.9823455002489313E-16</v>
      </c>
      <c r="K68" s="10">
        <f t="shared" si="20"/>
        <v>0</v>
      </c>
      <c r="L68" s="15">
        <f t="shared" si="21"/>
        <v>0</v>
      </c>
      <c r="M68" s="14">
        <f t="shared" si="22"/>
        <v>0</v>
      </c>
      <c r="N68" s="15">
        <f t="shared" si="11"/>
        <v>0</v>
      </c>
      <c r="O68" s="15">
        <f t="shared" si="12"/>
        <v>0</v>
      </c>
      <c r="P68" s="14">
        <f t="shared" si="13"/>
        <v>0</v>
      </c>
      <c r="Q68" s="10" cm="1">
        <f t="array" ref="Q68">+SUM(($N$21:$N$220)*COS(2*PI()*($B$21:$B$220)*($G68)))-SUM(($O$21:$O$220)*SIN(2*PI()*($B$21:$B$220)*($G68)))</f>
        <v>0.10168402354063134</v>
      </c>
      <c r="R68" s="15" cm="1">
        <f t="array" ref="R68">SUM(($O$21:$O$220)*COS(2*PI()*($B$21:$B$220)*($G68)))+SUM(($N$21:$N$220)*SIN(2*PI()*($B$21:$B$220)*($G68)))</f>
        <v>0.60183352794247613</v>
      </c>
      <c r="S68" s="15">
        <f t="shared" si="14"/>
        <v>0.61036320006951506</v>
      </c>
      <c r="T68" s="10">
        <f t="shared" si="15"/>
        <v>-1.4034199895614314</v>
      </c>
      <c r="U68" s="15">
        <f t="shared" si="16"/>
        <v>-5.6410165537356581E-2</v>
      </c>
      <c r="V68" s="14">
        <f t="shared" si="23"/>
        <v>-1.9313055686107793E-3</v>
      </c>
      <c r="W68" s="92">
        <f t="shared" si="26"/>
        <v>-5.6410165537356581E-2</v>
      </c>
    </row>
    <row r="69" spans="1:23" x14ac:dyDescent="0.25">
      <c r="A69" s="81">
        <v>49</v>
      </c>
      <c r="B69" s="9">
        <f t="shared" si="24"/>
        <v>-13</v>
      </c>
      <c r="C69" s="10">
        <f t="shared" si="19"/>
        <v>-3.7082039324993654E-2</v>
      </c>
      <c r="D69" s="10">
        <f t="shared" si="1"/>
        <v>0.60378266406462511</v>
      </c>
      <c r="E69" s="15">
        <f t="shared" si="2"/>
        <v>0.79714897890860026</v>
      </c>
      <c r="F69" s="14">
        <f t="shared" si="18"/>
        <v>1</v>
      </c>
      <c r="G69" s="14">
        <f t="shared" si="25"/>
        <v>-1.0399999999999991</v>
      </c>
      <c r="H69" s="10" cm="1">
        <f t="array" ref="H69">+(1/Nx)*SUM(($D$21:$D$220)*COS(2*PI()*($B$21:$B$220)*($G69)))+(1/Nx)*SUM(($E$21:$E$220)*SIN(2*PI()*($B$21:$B$220)*($G69)))</f>
        <v>-4.163336342344337E-16</v>
      </c>
      <c r="I69" s="15" cm="1">
        <f t="array" ref="I69">(1/Nx)*SUM(($E$21:$E$220)*COS(2*PI()*($B$21:$B$220)*($G69)))-(1/Nx)*SUM(($D$21:$D$220)*SIN(2*PI()*($B$21:$B$220)*($G69)))</f>
        <v>-8.5978967001576477E-16</v>
      </c>
      <c r="J69" s="15">
        <f t="shared" si="10"/>
        <v>9.5528632967329174E-16</v>
      </c>
      <c r="K69" s="10">
        <f t="shared" si="20"/>
        <v>0</v>
      </c>
      <c r="L69" s="15">
        <f t="shared" si="21"/>
        <v>0</v>
      </c>
      <c r="M69" s="14">
        <f t="shared" si="22"/>
        <v>0</v>
      </c>
      <c r="N69" s="15">
        <f t="shared" si="11"/>
        <v>0</v>
      </c>
      <c r="O69" s="15">
        <f t="shared" si="12"/>
        <v>0</v>
      </c>
      <c r="P69" s="14">
        <f t="shared" si="13"/>
        <v>0</v>
      </c>
      <c r="Q69" s="10" cm="1">
        <f t="array" ref="Q69">+SUM(($N$21:$N$220)*COS(2*PI()*($B$21:$B$220)*($G69)))-SUM(($O$21:$O$220)*SIN(2*PI()*($B$21:$B$220)*($G69)))</f>
        <v>0.3138837312222299</v>
      </c>
      <c r="R69" s="15" cm="1">
        <f t="array" ref="R69">SUM(($O$21:$O$220)*COS(2*PI()*($B$21:$B$220)*($G69)))+SUM(($N$21:$N$220)*SIN(2*PI()*($B$21:$B$220)*($G69)))</f>
        <v>0.46598993504550495</v>
      </c>
      <c r="S69" s="15">
        <f t="shared" si="14"/>
        <v>0.5618448329296114</v>
      </c>
      <c r="T69" s="10">
        <f t="shared" si="15"/>
        <v>-0.97801953547319243</v>
      </c>
      <c r="U69" s="15">
        <f t="shared" si="16"/>
        <v>-3.9311285506238275E-2</v>
      </c>
      <c r="V69" s="14">
        <f t="shared" si="23"/>
        <v>-2.2292461812444902E-3</v>
      </c>
      <c r="W69" s="92">
        <f t="shared" si="26"/>
        <v>-3.9311285506238275E-2</v>
      </c>
    </row>
    <row r="70" spans="1:23" x14ac:dyDescent="0.25">
      <c r="A70" s="81">
        <v>50</v>
      </c>
      <c r="B70" s="9">
        <f t="shared" si="24"/>
        <v>-12.75</v>
      </c>
      <c r="C70" s="10">
        <f t="shared" si="19"/>
        <v>-1.8772135804827561E-2</v>
      </c>
      <c r="D70" s="10">
        <f t="shared" si="1"/>
        <v>0.89290981716861606</v>
      </c>
      <c r="E70" s="15">
        <f t="shared" si="2"/>
        <v>0.45023555879551386</v>
      </c>
      <c r="F70" s="14">
        <f t="shared" si="18"/>
        <v>1</v>
      </c>
      <c r="G70" s="14">
        <f t="shared" si="25"/>
        <v>-1.0199999999999991</v>
      </c>
      <c r="H70" s="10" cm="1">
        <f t="array" ref="H70">+(1/Nx)*SUM(($D$21:$D$220)*COS(2*PI()*($B$21:$B$220)*($G70)))+(1/Nx)*SUM(($E$21:$E$220)*SIN(2*PI()*($B$21:$B$220)*($G70)))</f>
        <v>1.9687376728860785E-16</v>
      </c>
      <c r="I70" s="15" cm="1">
        <f t="array" ref="I70">(1/Nx)*SUM(($E$21:$E$220)*COS(2*PI()*($B$21:$B$220)*($G70)))-(1/Nx)*SUM(($D$21:$D$220)*SIN(2*PI()*($B$21:$B$220)*($G70)))</f>
        <v>7.4549741380103324E-17</v>
      </c>
      <c r="J70" s="15">
        <f t="shared" si="10"/>
        <v>2.1051590007942204E-16</v>
      </c>
      <c r="K70" s="10">
        <f t="shared" si="20"/>
        <v>0</v>
      </c>
      <c r="L70" s="15">
        <f t="shared" si="21"/>
        <v>0</v>
      </c>
      <c r="M70" s="14">
        <f t="shared" si="22"/>
        <v>0</v>
      </c>
      <c r="N70" s="15">
        <f t="shared" si="11"/>
        <v>0</v>
      </c>
      <c r="O70" s="15">
        <f t="shared" si="12"/>
        <v>0</v>
      </c>
      <c r="P70" s="14">
        <f t="shared" si="13"/>
        <v>0</v>
      </c>
      <c r="Q70" s="10" cm="1">
        <f t="array" ref="Q70">+SUM(($N$21:$N$220)*COS(2*PI()*($B$21:$B$220)*($G70)))-SUM(($O$21:$O$220)*SIN(2*PI()*($B$21:$B$220)*($G70)))</f>
        <v>0.46217671872106747</v>
      </c>
      <c r="R70" s="15" cm="1">
        <f t="array" ref="R70">SUM(($O$21:$O$220)*COS(2*PI()*($B$21:$B$220)*($G70)))+SUM(($N$21:$N$220)*SIN(2*PI()*($B$21:$B$220)*($G70)))</f>
        <v>0.2549652261553238</v>
      </c>
      <c r="S70" s="15">
        <f t="shared" si="14"/>
        <v>0.52783954557820711</v>
      </c>
      <c r="T70" s="10">
        <f t="shared" si="15"/>
        <v>-0.5041181457915499</v>
      </c>
      <c r="U70" s="15">
        <f t="shared" si="16"/>
        <v>-2.0262920769265419E-2</v>
      </c>
      <c r="V70" s="14">
        <f t="shared" si="23"/>
        <v>-1.4907849644377276E-3</v>
      </c>
      <c r="W70" s="92">
        <f t="shared" si="26"/>
        <v>-2.0262920769265419E-2</v>
      </c>
    </row>
    <row r="71" spans="1:23" x14ac:dyDescent="0.25">
      <c r="A71" s="81">
        <v>51</v>
      </c>
      <c r="B71" s="9">
        <f t="shared" si="24"/>
        <v>-12.5</v>
      </c>
      <c r="C71" s="10">
        <f t="shared" si="19"/>
        <v>3.67544536472586E-17</v>
      </c>
      <c r="D71" s="10">
        <f t="shared" si="1"/>
        <v>1</v>
      </c>
      <c r="E71" s="15">
        <f t="shared" si="2"/>
        <v>-9.1440850177637935E-16</v>
      </c>
      <c r="F71" s="14">
        <f t="shared" si="18"/>
        <v>1</v>
      </c>
      <c r="G71" s="14">
        <f t="shared" si="25"/>
        <v>-0.99999999999999911</v>
      </c>
      <c r="H71" s="10" cm="1">
        <f t="array" ref="H71">+(1/Nx)*SUM(($D$21:$D$220)*COS(2*PI()*($B$21:$B$220)*($G71)))+(1/Nx)*SUM(($E$21:$E$220)*SIN(2*PI()*($B$21:$B$220)*($G71)))</f>
        <v>-1.2340133043328318E-5</v>
      </c>
      <c r="I71" s="15" cm="1">
        <f t="array" ref="I71">(1/Nx)*SUM(($E$21:$E$220)*COS(2*PI()*($B$21:$B$220)*($G71)))-(1/Nx)*SUM(($D$21:$D$220)*SIN(2*PI()*($B$21:$B$220)*($G71)))</f>
        <v>-4.5317547991507816E-16</v>
      </c>
      <c r="J71" s="15">
        <f t="shared" si="10"/>
        <v>1.2340133043328318E-5</v>
      </c>
      <c r="K71" s="10">
        <f t="shared" si="20"/>
        <v>0</v>
      </c>
      <c r="L71" s="15">
        <f t="shared" si="21"/>
        <v>0</v>
      </c>
      <c r="M71" s="14">
        <f t="shared" si="22"/>
        <v>0</v>
      </c>
      <c r="N71" s="15">
        <f t="shared" si="11"/>
        <v>0</v>
      </c>
      <c r="O71" s="15">
        <f t="shared" si="12"/>
        <v>0</v>
      </c>
      <c r="P71" s="14">
        <f t="shared" si="13"/>
        <v>0</v>
      </c>
      <c r="Q71" s="10" cm="1">
        <f t="array" ref="Q71">+SUM(($N$21:$N$220)*COS(2*PI()*($B$21:$B$220)*($G71)))-SUM(($O$21:$O$220)*SIN(2*PI()*($B$21:$B$220)*($G71)))</f>
        <v>0.51550772792809807</v>
      </c>
      <c r="R71" s="15" cm="1">
        <f t="array" ref="R71">SUM(($O$21:$O$220)*COS(2*PI()*($B$21:$B$220)*($G71)))+SUM(($N$21:$N$220)*SIN(2*PI()*($B$21:$B$220)*($G71)))</f>
        <v>4.6710054301002942E-14</v>
      </c>
      <c r="S71" s="15">
        <f t="shared" si="14"/>
        <v>0.51550772792809807</v>
      </c>
      <c r="T71" s="10">
        <f t="shared" si="15"/>
        <v>-9.0609804219109514E-14</v>
      </c>
      <c r="U71" s="15">
        <f t="shared" si="16"/>
        <v>-3.6420416506285644E-15</v>
      </c>
      <c r="V71" s="14">
        <f t="shared" si="23"/>
        <v>-3.548414287821406E-15</v>
      </c>
      <c r="W71" s="92">
        <f t="shared" si="26"/>
        <v>-3.6420416506285644E-15</v>
      </c>
    </row>
    <row r="72" spans="1:23" x14ac:dyDescent="0.25">
      <c r="A72" s="81">
        <v>52</v>
      </c>
      <c r="B72" s="9">
        <f t="shared" si="24"/>
        <v>-12.25</v>
      </c>
      <c r="C72" s="10">
        <f t="shared" si="19"/>
        <v>1.8772135804827842E-2</v>
      </c>
      <c r="D72" s="10">
        <f t="shared" si="1"/>
        <v>0.89290981716861295</v>
      </c>
      <c r="E72" s="15">
        <f t="shared" si="2"/>
        <v>-0.45023555879552007</v>
      </c>
      <c r="F72" s="14">
        <f t="shared" si="18"/>
        <v>1</v>
      </c>
      <c r="G72" s="14">
        <f t="shared" si="25"/>
        <v>-0.97999999999999909</v>
      </c>
      <c r="H72" s="10" cm="1">
        <f t="array" ref="H72">+(1/Nx)*SUM(($D$21:$D$220)*COS(2*PI()*($B$21:$B$220)*($G72)))+(1/Nx)*SUM(($E$21:$E$220)*SIN(2*PI()*($B$21:$B$220)*($G72)))</f>
        <v>-9.0691343324067477E-17</v>
      </c>
      <c r="I72" s="15" cm="1">
        <f t="array" ref="I72">(1/Nx)*SUM(($E$21:$E$220)*COS(2*PI()*($B$21:$B$220)*($G72)))-(1/Nx)*SUM(($D$21:$D$220)*SIN(2*PI()*($B$21:$B$220)*($G72)))</f>
        <v>6.1434798220849625E-16</v>
      </c>
      <c r="J72" s="15">
        <f t="shared" si="10"/>
        <v>6.2100592831113513E-16</v>
      </c>
      <c r="K72" s="10">
        <f t="shared" si="20"/>
        <v>0</v>
      </c>
      <c r="L72" s="15">
        <f t="shared" si="21"/>
        <v>0</v>
      </c>
      <c r="M72" s="14">
        <f t="shared" si="22"/>
        <v>0</v>
      </c>
      <c r="N72" s="15">
        <f t="shared" si="11"/>
        <v>0</v>
      </c>
      <c r="O72" s="15">
        <f t="shared" si="12"/>
        <v>0</v>
      </c>
      <c r="P72" s="14">
        <f t="shared" si="13"/>
        <v>0</v>
      </c>
      <c r="Q72" s="10" cm="1">
        <f t="array" ref="Q72">+SUM(($N$21:$N$220)*COS(2*PI()*($B$21:$B$220)*($G72)))-SUM(($O$21:$O$220)*SIN(2*PI()*($B$21:$B$220)*($G72)))</f>
        <v>0.46217671872111832</v>
      </c>
      <c r="R72" s="15" cm="1">
        <f t="array" ref="R72">SUM(($O$21:$O$220)*COS(2*PI()*($B$21:$B$220)*($G72)))+SUM(($N$21:$N$220)*SIN(2*PI()*($B$21:$B$220)*($G72)))</f>
        <v>-0.25496522615523953</v>
      </c>
      <c r="S72" s="15">
        <f t="shared" si="14"/>
        <v>0.52783954557821089</v>
      </c>
      <c r="T72" s="10">
        <f t="shared" si="15"/>
        <v>0.50411814579136349</v>
      </c>
      <c r="U72" s="15">
        <f t="shared" si="16"/>
        <v>2.0262920769257928E-2</v>
      </c>
      <c r="V72" s="14">
        <f t="shared" si="23"/>
        <v>1.4907849644302167E-3</v>
      </c>
      <c r="W72" s="92">
        <f t="shared" si="26"/>
        <v>2.0262920769257928E-2</v>
      </c>
    </row>
    <row r="73" spans="1:23" x14ac:dyDescent="0.25">
      <c r="A73" s="81">
        <v>53</v>
      </c>
      <c r="B73" s="9">
        <f t="shared" si="24"/>
        <v>-12</v>
      </c>
      <c r="C73" s="10">
        <f t="shared" si="19"/>
        <v>3.7082039324993724E-2</v>
      </c>
      <c r="D73" s="10">
        <f t="shared" si="1"/>
        <v>0.60378266406462378</v>
      </c>
      <c r="E73" s="15">
        <f t="shared" si="2"/>
        <v>-0.79714897890860137</v>
      </c>
      <c r="F73" s="14">
        <f t="shared" si="18"/>
        <v>1</v>
      </c>
      <c r="G73" s="14">
        <f t="shared" si="25"/>
        <v>-0.95999999999999908</v>
      </c>
      <c r="H73" s="10" cm="1">
        <f t="array" ref="H73">+(1/Nx)*SUM(($D$21:$D$220)*COS(2*PI()*($B$21:$B$220)*($G73)))+(1/Nx)*SUM(($E$21:$E$220)*SIN(2*PI()*($B$21:$B$220)*($G73)))</f>
        <v>6.5010496985706831E-16</v>
      </c>
      <c r="I73" s="15" cm="1">
        <f t="array" ref="I73">(1/Nx)*SUM(($E$21:$E$220)*COS(2*PI()*($B$21:$B$220)*($G73)))-(1/Nx)*SUM(($D$21:$D$220)*SIN(2*PI()*($B$21:$B$220)*($G73)))</f>
        <v>-7.01357374954803E-16</v>
      </c>
      <c r="J73" s="15">
        <f t="shared" si="10"/>
        <v>9.5631513594439767E-16</v>
      </c>
      <c r="K73" s="10">
        <f t="shared" si="20"/>
        <v>0</v>
      </c>
      <c r="L73" s="15">
        <f t="shared" si="21"/>
        <v>0</v>
      </c>
      <c r="M73" s="14">
        <f t="shared" si="22"/>
        <v>0</v>
      </c>
      <c r="N73" s="15">
        <f t="shared" si="11"/>
        <v>0</v>
      </c>
      <c r="O73" s="15">
        <f t="shared" si="12"/>
        <v>0</v>
      </c>
      <c r="P73" s="14">
        <f t="shared" si="13"/>
        <v>0</v>
      </c>
      <c r="Q73" s="10" cm="1">
        <f t="array" ref="Q73">+SUM(($N$21:$N$220)*COS(2*PI()*($B$21:$B$220)*($G73)))-SUM(($O$21:$O$220)*SIN(2*PI()*($B$21:$B$220)*($G73)))</f>
        <v>0.31388373122232288</v>
      </c>
      <c r="R73" s="15" cm="1">
        <f t="array" ref="R73">SUM(($O$21:$O$220)*COS(2*PI()*($B$21:$B$220)*($G73)))+SUM(($N$21:$N$220)*SIN(2*PI()*($B$21:$B$220)*($G73)))</f>
        <v>-0.46598993504544933</v>
      </c>
      <c r="S73" s="15">
        <f t="shared" si="14"/>
        <v>0.56184483292961729</v>
      </c>
      <c r="T73" s="10">
        <f t="shared" si="15"/>
        <v>0.97801953547299991</v>
      </c>
      <c r="U73" s="15">
        <f t="shared" si="16"/>
        <v>3.9311285506230538E-2</v>
      </c>
      <c r="V73" s="14">
        <f t="shared" si="23"/>
        <v>2.229246181236945E-3</v>
      </c>
      <c r="W73" s="92">
        <f t="shared" si="26"/>
        <v>3.9311285506230538E-2</v>
      </c>
    </row>
    <row r="74" spans="1:23" x14ac:dyDescent="0.25">
      <c r="A74" s="81">
        <v>54</v>
      </c>
      <c r="B74" s="9">
        <f t="shared" si="24"/>
        <v>-11.75</v>
      </c>
      <c r="C74" s="10">
        <f t="shared" si="19"/>
        <v>5.4478859968745547E-2</v>
      </c>
      <c r="D74" s="10">
        <f t="shared" si="1"/>
        <v>0.21376262087818973</v>
      </c>
      <c r="E74" s="15">
        <f t="shared" si="2"/>
        <v>-0.97688563399984918</v>
      </c>
      <c r="F74" s="14">
        <f t="shared" si="18"/>
        <v>1</v>
      </c>
      <c r="G74" s="14">
        <f t="shared" si="25"/>
        <v>-0.93999999999999906</v>
      </c>
      <c r="H74" s="10" cm="1">
        <f t="array" ref="H74">+(1/Nx)*SUM(($D$21:$D$220)*COS(2*PI()*($B$21:$B$220)*($G74)))+(1/Nx)*SUM(($E$21:$E$220)*SIN(2*PI()*($B$21:$B$220)*($G74)))</f>
        <v>-9.172523851574967E-16</v>
      </c>
      <c r="I74" s="15" cm="1">
        <f t="array" ref="I74">(1/Nx)*SUM(($E$21:$E$220)*COS(2*PI()*($B$21:$B$220)*($G74)))-(1/Nx)*SUM(($D$21:$D$220)*SIN(2*PI()*($B$21:$B$220)*($G74)))</f>
        <v>4.398044428643999E-16</v>
      </c>
      <c r="J74" s="15">
        <f t="shared" si="10"/>
        <v>1.0172413116072223E-15</v>
      </c>
      <c r="K74" s="10">
        <f t="shared" si="20"/>
        <v>0</v>
      </c>
      <c r="L74" s="15">
        <f t="shared" si="21"/>
        <v>0</v>
      </c>
      <c r="M74" s="14">
        <f t="shared" si="22"/>
        <v>0</v>
      </c>
      <c r="N74" s="15">
        <f t="shared" si="11"/>
        <v>0</v>
      </c>
      <c r="O74" s="15">
        <f t="shared" si="12"/>
        <v>0</v>
      </c>
      <c r="P74" s="14">
        <f t="shared" si="13"/>
        <v>0</v>
      </c>
      <c r="Q74" s="10" cm="1">
        <f t="array" ref="Q74">+SUM(($N$21:$N$220)*COS(2*PI()*($B$21:$B$220)*($G74)))-SUM(($O$21:$O$220)*SIN(2*PI()*($B$21:$B$220)*($G74)))</f>
        <v>0.10168402354075394</v>
      </c>
      <c r="R74" s="15" cm="1">
        <f t="array" ref="R74">SUM(($O$21:$O$220)*COS(2*PI()*($B$21:$B$220)*($G74)))+SUM(($N$21:$N$220)*SIN(2*PI()*($B$21:$B$220)*($G74)))</f>
        <v>-0.60183352794246048</v>
      </c>
      <c r="S74" s="15">
        <f t="shared" si="14"/>
        <v>0.61036320006952005</v>
      </c>
      <c r="T74" s="10">
        <f t="shared" si="15"/>
        <v>1.4034199895612292</v>
      </c>
      <c r="U74" s="15">
        <f t="shared" si="16"/>
        <v>5.6410165537348449E-2</v>
      </c>
      <c r="V74" s="14">
        <f t="shared" si="23"/>
        <v>1.9313055686030324E-3</v>
      </c>
      <c r="W74" s="92">
        <f t="shared" si="26"/>
        <v>5.6410165537348449E-2</v>
      </c>
    </row>
    <row r="75" spans="1:23" x14ac:dyDescent="0.25">
      <c r="A75" s="81">
        <v>55</v>
      </c>
      <c r="B75" s="9">
        <f t="shared" si="24"/>
        <v>-11.5</v>
      </c>
      <c r="C75" s="10">
        <f t="shared" si="19"/>
        <v>7.0534230275096796E-2</v>
      </c>
      <c r="D75" s="10">
        <f t="shared" si="1"/>
        <v>-0.18297740323861866</v>
      </c>
      <c r="E75" s="15">
        <f t="shared" si="2"/>
        <v>-0.98311711911859823</v>
      </c>
      <c r="F75" s="14">
        <f t="shared" si="18"/>
        <v>1</v>
      </c>
      <c r="G75" s="14">
        <f t="shared" si="25"/>
        <v>-0.91999999999999904</v>
      </c>
      <c r="H75" s="10" cm="1">
        <f t="array" ref="H75">+(1/Nx)*SUM(($D$21:$D$220)*COS(2*PI()*($B$21:$B$220)*($G75)))+(1/Nx)*SUM(($E$21:$E$220)*SIN(2*PI()*($B$21:$B$220)*($G75)))</f>
        <v>1.2006368121930677E-15</v>
      </c>
      <c r="I75" s="15" cm="1">
        <f t="array" ref="I75">(1/Nx)*SUM(($E$21:$E$220)*COS(2*PI()*($B$21:$B$220)*($G75)))-(1/Nx)*SUM(($D$21:$D$220)*SIN(2*PI()*($B$21:$B$220)*($G75)))</f>
        <v>-8.9655713408909328E-16</v>
      </c>
      <c r="J75" s="15">
        <f t="shared" si="10"/>
        <v>1.4984470125697405E-15</v>
      </c>
      <c r="K75" s="10">
        <f t="shared" si="20"/>
        <v>0</v>
      </c>
      <c r="L75" s="15">
        <f t="shared" si="21"/>
        <v>0</v>
      </c>
      <c r="M75" s="14">
        <f t="shared" si="22"/>
        <v>0</v>
      </c>
      <c r="N75" s="15">
        <f t="shared" si="11"/>
        <v>0</v>
      </c>
      <c r="O75" s="15">
        <f t="shared" si="12"/>
        <v>0</v>
      </c>
      <c r="P75" s="14">
        <f t="shared" si="13"/>
        <v>0</v>
      </c>
      <c r="Q75" s="10" cm="1">
        <f t="array" ref="Q75">+SUM(($N$21:$N$220)*COS(2*PI()*($B$21:$B$220)*($G75)))-SUM(($O$21:$O$220)*SIN(2*PI()*($B$21:$B$220)*($G75)))</f>
        <v>-0.13429299594042501</v>
      </c>
      <c r="R75" s="15" cm="1">
        <f t="array" ref="R75">SUM(($O$21:$O$220)*COS(2*PI()*($B$21:$B$220)*($G75)))+SUM(($N$21:$N$220)*SIN(2*PI()*($B$21:$B$220)*($G75)))</f>
        <v>-0.65170543223097877</v>
      </c>
      <c r="S75" s="15">
        <f t="shared" si="14"/>
        <v>0.66539806068098961</v>
      </c>
      <c r="T75" s="10">
        <f t="shared" si="15"/>
        <v>1.7740157509105741</v>
      </c>
      <c r="U75" s="15">
        <f t="shared" si="16"/>
        <v>7.1306182695898515E-2</v>
      </c>
      <c r="V75" s="14">
        <f t="shared" si="23"/>
        <v>7.7195242080184965E-4</v>
      </c>
      <c r="W75" s="92">
        <f t="shared" si="26"/>
        <v>7.1306182695898515E-2</v>
      </c>
    </row>
    <row r="76" spans="1:23" x14ac:dyDescent="0.25">
      <c r="A76" s="81">
        <v>56</v>
      </c>
      <c r="B76" s="9">
        <f t="shared" si="24"/>
        <v>-11.25</v>
      </c>
      <c r="C76" s="10">
        <f t="shared" si="19"/>
        <v>8.4852813742385721E-2</v>
      </c>
      <c r="D76" s="10">
        <f t="shared" si="1"/>
        <v>-0.51434526769443412</v>
      </c>
      <c r="E76" s="15">
        <f t="shared" si="2"/>
        <v>-0.85758320039535574</v>
      </c>
      <c r="F76" s="14">
        <f t="shared" si="18"/>
        <v>1</v>
      </c>
      <c r="G76" s="14">
        <f t="shared" si="25"/>
        <v>-0.89999999999999902</v>
      </c>
      <c r="H76" s="10" cm="1">
        <f t="array" ref="H76">+(1/Nx)*SUM(($D$21:$D$220)*COS(2*PI()*($B$21:$B$220)*($G76)))+(1/Nx)*SUM(($E$21:$E$220)*SIN(2*PI()*($B$21:$B$220)*($G76)))</f>
        <v>-1.1632361740510077E-15</v>
      </c>
      <c r="I76" s="15" cm="1">
        <f t="array" ref="I76">(1/Nx)*SUM(($E$21:$E$220)*COS(2*PI()*($B$21:$B$220)*($G76)))-(1/Nx)*SUM(($D$21:$D$220)*SIN(2*PI()*($B$21:$B$220)*($G76)))</f>
        <v>-8.0964393292475375E-5</v>
      </c>
      <c r="J76" s="15">
        <f t="shared" si="10"/>
        <v>8.0964393292475375E-5</v>
      </c>
      <c r="K76" s="10">
        <f t="shared" si="20"/>
        <v>0</v>
      </c>
      <c r="L76" s="15">
        <f t="shared" si="21"/>
        <v>0</v>
      </c>
      <c r="M76" s="14">
        <f t="shared" si="22"/>
        <v>0</v>
      </c>
      <c r="N76" s="15">
        <f t="shared" si="11"/>
        <v>0</v>
      </c>
      <c r="O76" s="15">
        <f t="shared" si="12"/>
        <v>0</v>
      </c>
      <c r="P76" s="14">
        <f t="shared" si="13"/>
        <v>0</v>
      </c>
      <c r="Q76" s="10" cm="1">
        <f t="array" ref="Q76">+SUM(($N$21:$N$220)*COS(2*PI()*($B$21:$B$220)*($G76)))-SUM(($O$21:$O$220)*SIN(2*PI()*($B$21:$B$220)*($G76)))</f>
        <v>-0.35682724785590458</v>
      </c>
      <c r="R76" s="15" cm="1">
        <f t="array" ref="R76">SUM(($O$21:$O$220)*COS(2*PI()*($B$21:$B$220)*($G76)))+SUM(($N$21:$N$220)*SIN(2*PI()*($B$21:$B$220)*($G76)))</f>
        <v>-0.62559920410833658</v>
      </c>
      <c r="S76" s="15">
        <f t="shared" si="14"/>
        <v>0.72020833721458921</v>
      </c>
      <c r="T76" s="10">
        <f t="shared" si="15"/>
        <v>2.0891491787039076</v>
      </c>
      <c r="U76" s="15">
        <f t="shared" si="16"/>
        <v>8.3972903250257858E-2</v>
      </c>
      <c r="V76" s="14">
        <f t="shared" si="23"/>
        <v>-8.7991049212773345E-4</v>
      </c>
      <c r="W76" s="92">
        <f t="shared" si="26"/>
        <v>8.3972903250257858E-2</v>
      </c>
    </row>
    <row r="77" spans="1:23" x14ac:dyDescent="0.25">
      <c r="A77" s="81">
        <v>57</v>
      </c>
      <c r="B77" s="9">
        <f t="shared" si="24"/>
        <v>-11</v>
      </c>
      <c r="C77" s="10">
        <f t="shared" si="19"/>
        <v>9.7082039324993777E-2</v>
      </c>
      <c r="D77" s="10">
        <f t="shared" si="1"/>
        <v>-0.74763454986912325</v>
      </c>
      <c r="E77" s="15">
        <f t="shared" si="2"/>
        <v>-0.6641103672146621</v>
      </c>
      <c r="F77" s="14">
        <f t="shared" si="18"/>
        <v>1</v>
      </c>
      <c r="G77" s="14">
        <f t="shared" si="25"/>
        <v>-0.87999999999999901</v>
      </c>
      <c r="H77" s="10" cm="1">
        <f t="array" ref="H77">+(1/Nx)*SUM(($D$21:$D$220)*COS(2*PI()*($B$21:$B$220)*($G77)))+(1/Nx)*SUM(($E$21:$E$220)*SIN(2*PI()*($B$21:$B$220)*($G77)))</f>
        <v>7.0290995246580231E-16</v>
      </c>
      <c r="I77" s="15" cm="1">
        <f t="array" ref="I77">(1/Nx)*SUM(($E$21:$E$220)*COS(2*PI()*($B$21:$B$220)*($G77)))-(1/Nx)*SUM(($D$21:$D$220)*SIN(2*PI()*($B$21:$B$220)*($G77)))</f>
        <v>-3.8514330613637073E-16</v>
      </c>
      <c r="J77" s="15">
        <f t="shared" si="10"/>
        <v>8.0150968025166767E-16</v>
      </c>
      <c r="K77" s="10">
        <f t="shared" si="20"/>
        <v>0</v>
      </c>
      <c r="L77" s="15">
        <f t="shared" si="21"/>
        <v>0</v>
      </c>
      <c r="M77" s="14">
        <f t="shared" si="22"/>
        <v>0</v>
      </c>
      <c r="N77" s="15">
        <f t="shared" si="11"/>
        <v>0</v>
      </c>
      <c r="O77" s="15">
        <f t="shared" si="12"/>
        <v>0</v>
      </c>
      <c r="P77" s="14">
        <f t="shared" si="13"/>
        <v>0</v>
      </c>
      <c r="Q77" s="10" cm="1">
        <f t="array" ref="Q77">+SUM(($N$21:$N$220)*COS(2*PI()*($B$21:$B$220)*($G77)))-SUM(($O$21:$O$220)*SIN(2*PI()*($B$21:$B$220)*($G77)))</f>
        <v>-0.54049878513323113</v>
      </c>
      <c r="R77" s="15" cm="1">
        <f t="array" ref="R77">SUM(($O$21:$O$220)*COS(2*PI()*($B$21:$B$220)*($G77)))+SUM(($N$21:$N$220)*SIN(2*PI()*($B$21:$B$220)*($G77)))</f>
        <v>-0.54821536943132554</v>
      </c>
      <c r="S77" s="15">
        <f t="shared" si="14"/>
        <v>0.7698564983236964</v>
      </c>
      <c r="T77" s="10">
        <f t="shared" si="15"/>
        <v>2.3491068124482339</v>
      </c>
      <c r="U77" s="15">
        <f t="shared" si="16"/>
        <v>9.4421844594466259E-2</v>
      </c>
      <c r="V77" s="14">
        <f t="shared" si="23"/>
        <v>-2.6601947305273876E-3</v>
      </c>
      <c r="W77" s="92">
        <f t="shared" si="26"/>
        <v>9.4421844594466259E-2</v>
      </c>
    </row>
    <row r="78" spans="1:23" x14ac:dyDescent="0.25">
      <c r="A78" s="81">
        <v>58</v>
      </c>
      <c r="B78" s="9">
        <f t="shared" si="24"/>
        <v>-10.75</v>
      </c>
      <c r="C78" s="10">
        <f t="shared" si="19"/>
        <v>0.10692078290260416</v>
      </c>
      <c r="D78" s="10">
        <f t="shared" si="1"/>
        <v>-0.8862889177000377</v>
      </c>
      <c r="E78" s="15">
        <f t="shared" si="2"/>
        <v>-0.46313276105464157</v>
      </c>
      <c r="F78" s="14">
        <f t="shared" si="18"/>
        <v>1</v>
      </c>
      <c r="G78" s="14">
        <f t="shared" si="25"/>
        <v>-0.85999999999999899</v>
      </c>
      <c r="H78" s="10" cm="1">
        <f t="array" ref="H78">+(1/Nx)*SUM(($D$21:$D$220)*COS(2*PI()*($B$21:$B$220)*($G78)))+(1/Nx)*SUM(($E$21:$E$220)*SIN(2*PI()*($B$21:$B$220)*($G78)))</f>
        <v>-9.4729779576141469E-16</v>
      </c>
      <c r="I78" s="15" cm="1">
        <f t="array" ref="I78">(1/Nx)*SUM(($E$21:$E$220)*COS(2*PI()*($B$21:$B$220)*($G78)))-(1/Nx)*SUM(($D$21:$D$220)*SIN(2*PI()*($B$21:$B$220)*($G78)))</f>
        <v>6.1728400169158709E-16</v>
      </c>
      <c r="J78" s="15">
        <f t="shared" si="10"/>
        <v>1.1306691172039741E-15</v>
      </c>
      <c r="K78" s="10">
        <f t="shared" si="20"/>
        <v>0</v>
      </c>
      <c r="L78" s="15">
        <f t="shared" si="21"/>
        <v>0</v>
      </c>
      <c r="M78" s="14">
        <f t="shared" si="22"/>
        <v>0</v>
      </c>
      <c r="N78" s="15">
        <f t="shared" si="11"/>
        <v>0</v>
      </c>
      <c r="O78" s="15">
        <f t="shared" si="12"/>
        <v>0</v>
      </c>
      <c r="P78" s="14">
        <f t="shared" si="13"/>
        <v>0</v>
      </c>
      <c r="Q78" s="10" cm="1">
        <f t="array" ref="Q78">+SUM(($N$21:$N$220)*COS(2*PI()*($B$21:$B$220)*($G78)))-SUM(($O$21:$O$220)*SIN(2*PI()*($B$21:$B$220)*($G78)))</f>
        <v>-0.67473189679664058</v>
      </c>
      <c r="R78" s="15" cm="1">
        <f t="array" ref="R78">SUM(($O$21:$O$220)*COS(2*PI()*($B$21:$B$220)*($G78)))+SUM(($N$21:$N$220)*SIN(2*PI()*($B$21:$B$220)*($G78)))</f>
        <v>-0.44997303983099501</v>
      </c>
      <c r="S78" s="15">
        <f t="shared" si="14"/>
        <v>0.81101101665115416</v>
      </c>
      <c r="T78" s="10">
        <f t="shared" si="15"/>
        <v>2.5534343373812707</v>
      </c>
      <c r="U78" s="15">
        <f t="shared" si="16"/>
        <v>0.10263474564407499</v>
      </c>
      <c r="V78" s="14">
        <f t="shared" si="23"/>
        <v>-4.2860372585290466E-3</v>
      </c>
      <c r="W78" s="92">
        <f t="shared" si="26"/>
        <v>0.10263474564407499</v>
      </c>
    </row>
    <row r="79" spans="1:23" x14ac:dyDescent="0.25">
      <c r="A79" s="81">
        <v>59</v>
      </c>
      <c r="B79" s="9">
        <f t="shared" si="24"/>
        <v>-10.5</v>
      </c>
      <c r="C79" s="10">
        <f t="shared" si="19"/>
        <v>0.11412678195541844</v>
      </c>
      <c r="D79" s="10">
        <f t="shared" si="1"/>
        <v>-0.95466924619160876</v>
      </c>
      <c r="E79" s="15">
        <f t="shared" si="2"/>
        <v>-0.29766865870619547</v>
      </c>
      <c r="F79" s="14">
        <f t="shared" si="18"/>
        <v>1</v>
      </c>
      <c r="G79" s="14">
        <f t="shared" si="25"/>
        <v>-0.83999999999999897</v>
      </c>
      <c r="H79" s="10" cm="1">
        <f t="array" ref="H79">+(1/Nx)*SUM(($D$21:$D$220)*COS(2*PI()*($B$21:$B$220)*($G79)))+(1/Nx)*SUM(($E$21:$E$220)*SIN(2*PI()*($B$21:$B$220)*($G79)))</f>
        <v>7.1567751724899144E-16</v>
      </c>
      <c r="I79" s="15" cm="1">
        <f t="array" ref="I79">(1/Nx)*SUM(($E$21:$E$220)*COS(2*PI()*($B$21:$B$220)*($G79)))-(1/Nx)*SUM(($D$21:$D$220)*SIN(2*PI()*($B$21:$B$220)*($G79)))</f>
        <v>-9.691900060282422E-16</v>
      </c>
      <c r="J79" s="15">
        <f t="shared" si="10"/>
        <v>1.2047919224831748E-15</v>
      </c>
      <c r="K79" s="10">
        <f t="shared" si="20"/>
        <v>0</v>
      </c>
      <c r="L79" s="15">
        <f t="shared" si="21"/>
        <v>0</v>
      </c>
      <c r="M79" s="14">
        <f t="shared" si="22"/>
        <v>0</v>
      </c>
      <c r="N79" s="15">
        <f t="shared" si="11"/>
        <v>0</v>
      </c>
      <c r="O79" s="15">
        <f t="shared" si="12"/>
        <v>0</v>
      </c>
      <c r="P79" s="14">
        <f t="shared" si="13"/>
        <v>0</v>
      </c>
      <c r="Q79" s="10" cm="1">
        <f t="array" ref="Q79">+SUM(($N$21:$N$220)*COS(2*PI()*($B$21:$B$220)*($G79)))-SUM(($O$21:$O$220)*SIN(2*PI()*($B$21:$B$220)*($G79)))</f>
        <v>-0.76116921811897909</v>
      </c>
      <c r="R79" s="15" cm="1">
        <f t="array" ref="R79">SUM(($O$21:$O$220)*COS(2*PI()*($B$21:$B$220)*($G79)))+SUM(($N$21:$N$220)*SIN(2*PI()*($B$21:$B$220)*($G79)))</f>
        <v>-0.35896575930579239</v>
      </c>
      <c r="S79" s="15">
        <f t="shared" si="14"/>
        <v>0.8415669878065809</v>
      </c>
      <c r="T79" s="10">
        <f t="shared" si="15"/>
        <v>2.7009238319383404</v>
      </c>
      <c r="U79" s="15">
        <f t="shared" si="16"/>
        <v>0.10856305425081311</v>
      </c>
      <c r="V79" s="14">
        <f t="shared" si="23"/>
        <v>-5.5637277046051929E-3</v>
      </c>
      <c r="W79" s="92">
        <f t="shared" si="26"/>
        <v>0.10856305425081311</v>
      </c>
    </row>
    <row r="80" spans="1:23" x14ac:dyDescent="0.25">
      <c r="A80" s="81">
        <v>60</v>
      </c>
      <c r="B80" s="9">
        <f t="shared" si="24"/>
        <v>-10.25</v>
      </c>
      <c r="C80" s="10">
        <f t="shared" si="19"/>
        <v>0.11852260087141654</v>
      </c>
      <c r="D80" s="10">
        <f t="shared" si="1"/>
        <v>-0.98145495284324347</v>
      </c>
      <c r="E80" s="15">
        <f t="shared" si="2"/>
        <v>-0.19169291989916271</v>
      </c>
      <c r="F80" s="14">
        <f t="shared" si="18"/>
        <v>1</v>
      </c>
      <c r="G80" s="14">
        <f t="shared" si="25"/>
        <v>-0.81999999999999895</v>
      </c>
      <c r="H80" s="10" cm="1">
        <f t="array" ref="H80">+(1/Nx)*SUM(($D$21:$D$220)*COS(2*PI()*($B$21:$B$220)*($G80)))+(1/Nx)*SUM(($E$21:$E$220)*SIN(2*PI()*($B$21:$B$220)*($G80)))</f>
        <v>-7.0152217368502085E-16</v>
      </c>
      <c r="I80" s="15" cm="1">
        <f t="array" ref="I80">(1/Nx)*SUM(($E$21:$E$220)*COS(2*PI()*($B$21:$B$220)*($G80)))-(1/Nx)*SUM(($D$21:$D$220)*SIN(2*PI()*($B$21:$B$220)*($G80)))</f>
        <v>1.0991554888484245E-15</v>
      </c>
      <c r="J80" s="15">
        <f t="shared" si="10"/>
        <v>1.3039463749853273E-15</v>
      </c>
      <c r="K80" s="10">
        <f t="shared" si="20"/>
        <v>0</v>
      </c>
      <c r="L80" s="15">
        <f t="shared" si="21"/>
        <v>0</v>
      </c>
      <c r="M80" s="14">
        <f t="shared" si="22"/>
        <v>0</v>
      </c>
      <c r="N80" s="15">
        <f t="shared" si="11"/>
        <v>0</v>
      </c>
      <c r="O80" s="15">
        <f t="shared" si="12"/>
        <v>0</v>
      </c>
      <c r="P80" s="14">
        <f t="shared" si="13"/>
        <v>0</v>
      </c>
      <c r="Q80" s="10" cm="1">
        <f t="array" ref="Q80">+SUM(($N$21:$N$220)*COS(2*PI()*($B$21:$B$220)*($G80)))-SUM(($O$21:$O$220)*SIN(2*PI()*($B$21:$B$220)*($G80)))</f>
        <v>-0.80771829780001747</v>
      </c>
      <c r="R80" s="15" cm="1">
        <f t="array" ref="R80">SUM(($O$21:$O$220)*COS(2*PI()*($B$21:$B$220)*($G80)))+SUM(($N$21:$N$220)*SIN(2*PI()*($B$21:$B$220)*($G80)))</f>
        <v>-0.2961589341686619</v>
      </c>
      <c r="S80" s="15">
        <f t="shared" si="14"/>
        <v>0.86030166970015554</v>
      </c>
      <c r="T80" s="10">
        <f t="shared" si="15"/>
        <v>2.7901527069542666</v>
      </c>
      <c r="U80" s="15">
        <f t="shared" si="16"/>
        <v>0.11214958974823996</v>
      </c>
      <c r="V80" s="14">
        <f t="shared" si="23"/>
        <v>-6.3730111231764478E-3</v>
      </c>
      <c r="W80" s="92">
        <f t="shared" si="26"/>
        <v>0.11214958974823996</v>
      </c>
    </row>
    <row r="81" spans="1:23" x14ac:dyDescent="0.25">
      <c r="A81" s="81">
        <v>61</v>
      </c>
      <c r="B81" s="9">
        <f t="shared" si="24"/>
        <v>-10</v>
      </c>
      <c r="C81" s="10">
        <f t="shared" si="19"/>
        <v>0.12</v>
      </c>
      <c r="D81" s="10">
        <f t="shared" si="1"/>
        <v>-0.98783632991233017</v>
      </c>
      <c r="E81" s="15">
        <f t="shared" si="2"/>
        <v>-0.1554972196064548</v>
      </c>
      <c r="F81" s="14">
        <f t="shared" si="18"/>
        <v>1</v>
      </c>
      <c r="G81" s="14">
        <f t="shared" si="25"/>
        <v>-0.79999999999999893</v>
      </c>
      <c r="H81" s="10" cm="1">
        <f t="array" ref="H81">+(1/Nx)*SUM(($D$21:$D$220)*COS(2*PI()*($B$21:$B$220)*($G81)))+(1/Nx)*SUM(($E$21:$E$220)*SIN(2*PI()*($B$21:$B$220)*($G81)))</f>
        <v>4.7581183097587467E-4</v>
      </c>
      <c r="I81" s="15" cm="1">
        <f t="array" ref="I81">(1/Nx)*SUM(($E$21:$E$220)*COS(2*PI()*($B$21:$B$220)*($G81)))-(1/Nx)*SUM(($D$21:$D$220)*SIN(2*PI()*($B$21:$B$220)*($G81)))</f>
        <v>-1.0027395580536335E-15</v>
      </c>
      <c r="J81" s="15">
        <f t="shared" si="10"/>
        <v>4.7581183097587467E-4</v>
      </c>
      <c r="K81" s="10">
        <f t="shared" si="20"/>
        <v>-2.4378542028292254E-17</v>
      </c>
      <c r="L81" s="15">
        <f t="shared" si="21"/>
        <v>0</v>
      </c>
      <c r="M81" s="14">
        <f t="shared" si="22"/>
        <v>-2.4378542028292254E-17</v>
      </c>
      <c r="N81" s="15">
        <f t="shared" si="11"/>
        <v>-1.1599598719004051E-20</v>
      </c>
      <c r="O81" s="15">
        <f t="shared" si="12"/>
        <v>2.4445328459441706E-32</v>
      </c>
      <c r="P81" s="14">
        <f t="shared" si="13"/>
        <v>1.1599598719004051E-20</v>
      </c>
      <c r="Q81" s="10" cm="1">
        <f t="array" ref="Q81">+SUM(($N$21:$N$220)*COS(2*PI()*($B$21:$B$220)*($G81)))-SUM(($O$21:$O$220)*SIN(2*PI()*($B$21:$B$220)*($G81)))</f>
        <v>-0.82218659236886749</v>
      </c>
      <c r="R81" s="15" cm="1">
        <f t="array" ref="R81">SUM(($O$21:$O$220)*COS(2*PI()*($B$21:$B$220)*($G81)))+SUM(($N$21:$N$220)*SIN(2*PI()*($B$21:$B$220)*($G81)))</f>
        <v>-0.27389041366932898</v>
      </c>
      <c r="S81" s="15">
        <f t="shared" si="14"/>
        <v>0.86660645703288319</v>
      </c>
      <c r="T81" s="10">
        <f t="shared" si="15"/>
        <v>2.8200301527314124</v>
      </c>
      <c r="U81" s="15">
        <f t="shared" si="16"/>
        <v>0.11335050727446735</v>
      </c>
      <c r="V81" s="14">
        <f t="shared" si="23"/>
        <v>-6.6494927255325107E-3</v>
      </c>
      <c r="W81" s="92">
        <f t="shared" si="26"/>
        <v>0.11335050727446735</v>
      </c>
    </row>
    <row r="82" spans="1:23" x14ac:dyDescent="0.25">
      <c r="A82" s="81">
        <v>62</v>
      </c>
      <c r="B82" s="9">
        <f t="shared" si="24"/>
        <v>-9.75</v>
      </c>
      <c r="C82" s="10">
        <f t="shared" si="19"/>
        <v>0.11852260087141651</v>
      </c>
      <c r="D82" s="10">
        <f t="shared" si="1"/>
        <v>-0.98145495284324347</v>
      </c>
      <c r="E82" s="15">
        <f t="shared" si="2"/>
        <v>-0.19169291989916271</v>
      </c>
      <c r="F82" s="14">
        <f t="shared" si="18"/>
        <v>1</v>
      </c>
      <c r="G82" s="14">
        <f t="shared" si="25"/>
        <v>-0.77999999999999892</v>
      </c>
      <c r="H82" s="10" cm="1">
        <f t="array" ref="H82">+(1/Nx)*SUM(($D$21:$D$220)*COS(2*PI()*($B$21:$B$220)*($G82)))+(1/Nx)*SUM(($E$21:$E$220)*SIN(2*PI()*($B$21:$B$220)*($G82)))</f>
        <v>-7.3732686622918212E-16</v>
      </c>
      <c r="I82" s="15" cm="1">
        <f t="array" ref="I82">(1/Nx)*SUM(($E$21:$E$220)*COS(2*PI()*($B$21:$B$220)*($G82)))-(1/Nx)*SUM(($D$21:$D$220)*SIN(2*PI()*($B$21:$B$220)*($G82)))</f>
        <v>1.2020939799128883E-15</v>
      </c>
      <c r="J82" s="15">
        <f t="shared" si="10"/>
        <v>1.4102059580806464E-15</v>
      </c>
      <c r="K82" s="10">
        <f t="shared" si="20"/>
        <v>4.7272496459828915E-3</v>
      </c>
      <c r="L82" s="15">
        <f t="shared" si="21"/>
        <v>0</v>
      </c>
      <c r="M82" s="14">
        <f t="shared" si="22"/>
        <v>4.7272496459828915E-3</v>
      </c>
      <c r="N82" s="15">
        <f t="shared" si="11"/>
        <v>-3.485528167355576E-18</v>
      </c>
      <c r="O82" s="15">
        <f t="shared" si="12"/>
        <v>5.6825983409813664E-18</v>
      </c>
      <c r="P82" s="14">
        <f t="shared" si="13"/>
        <v>6.6663956160996994E-18</v>
      </c>
      <c r="Q82" s="10" cm="1">
        <f t="array" ref="Q82">+SUM(($N$21:$N$220)*COS(2*PI()*($B$21:$B$220)*($G82)))-SUM(($O$21:$O$220)*SIN(2*PI()*($B$21:$B$220)*($G82)))</f>
        <v>-0.80771829780001703</v>
      </c>
      <c r="R82" s="15" cm="1">
        <f t="array" ref="R82">SUM(($O$21:$O$220)*COS(2*PI()*($B$21:$B$220)*($G82)))+SUM(($N$21:$N$220)*SIN(2*PI()*($B$21:$B$220)*($G82)))</f>
        <v>-0.29615893416866301</v>
      </c>
      <c r="S82" s="15">
        <f t="shared" si="14"/>
        <v>0.86030166970015542</v>
      </c>
      <c r="T82" s="10">
        <f t="shared" si="15"/>
        <v>2.7901527069542653</v>
      </c>
      <c r="U82" s="15">
        <f t="shared" si="16"/>
        <v>0.11214958974823991</v>
      </c>
      <c r="V82" s="14">
        <f t="shared" si="23"/>
        <v>-6.3730111231764756E-3</v>
      </c>
      <c r="W82" s="92">
        <f t="shared" si="26"/>
        <v>0.11214958974823991</v>
      </c>
    </row>
    <row r="83" spans="1:23" x14ac:dyDescent="0.25">
      <c r="A83" s="81">
        <v>63</v>
      </c>
      <c r="B83" s="9">
        <f t="shared" si="24"/>
        <v>-9.5</v>
      </c>
      <c r="C83" s="10">
        <f t="shared" si="19"/>
        <v>0.11412678195541842</v>
      </c>
      <c r="D83" s="10">
        <f t="shared" si="1"/>
        <v>-0.95466924619160864</v>
      </c>
      <c r="E83" s="15">
        <f t="shared" si="2"/>
        <v>-0.29766865870619591</v>
      </c>
      <c r="F83" s="14">
        <f t="shared" si="18"/>
        <v>1</v>
      </c>
      <c r="G83" s="14">
        <f t="shared" si="25"/>
        <v>-0.7599999999999989</v>
      </c>
      <c r="H83" s="10" cm="1">
        <f t="array" ref="H83">+(1/Nx)*SUM(($D$21:$D$220)*COS(2*PI()*($B$21:$B$220)*($G83)))+(1/Nx)*SUM(($E$21:$E$220)*SIN(2*PI()*($B$21:$B$220)*($G83)))</f>
        <v>7.3635542108263511E-16</v>
      </c>
      <c r="I83" s="15" cm="1">
        <f t="array" ref="I83">(1/Nx)*SUM(($E$21:$E$220)*COS(2*PI()*($B$21:$B$220)*($G83)))-(1/Nx)*SUM(($D$21:$D$220)*SIN(2*PI()*($B$21:$B$220)*($G83)))</f>
        <v>-8.9116214407880539E-16</v>
      </c>
      <c r="J83" s="15">
        <f t="shared" si="10"/>
        <v>1.1560230418105508E-15</v>
      </c>
      <c r="K83" s="10">
        <f t="shared" si="20"/>
        <v>1.3320011010141821E-2</v>
      </c>
      <c r="L83" s="15">
        <f t="shared" si="21"/>
        <v>0</v>
      </c>
      <c r="M83" s="14">
        <f t="shared" si="22"/>
        <v>1.3320011010141821E-2</v>
      </c>
      <c r="N83" s="15">
        <f t="shared" si="11"/>
        <v>9.8082623161983159E-18</v>
      </c>
      <c r="O83" s="15">
        <f t="shared" si="12"/>
        <v>-1.187028957095128E-17</v>
      </c>
      <c r="P83" s="14">
        <f t="shared" si="13"/>
        <v>1.5398239644894175E-17</v>
      </c>
      <c r="Q83" s="10" cm="1">
        <f t="array" ref="Q83">+SUM(($N$21:$N$220)*COS(2*PI()*($B$21:$B$220)*($G83)))-SUM(($O$21:$O$220)*SIN(2*PI()*($B$21:$B$220)*($G83)))</f>
        <v>-0.7611692181189772</v>
      </c>
      <c r="R83" s="15" cm="1">
        <f t="array" ref="R83">SUM(($O$21:$O$220)*COS(2*PI()*($B$21:$B$220)*($G83)))+SUM(($N$21:$N$220)*SIN(2*PI()*($B$21:$B$220)*($G83)))</f>
        <v>-0.35896575930579377</v>
      </c>
      <c r="S83" s="15">
        <f t="shared" si="14"/>
        <v>0.84156698780657979</v>
      </c>
      <c r="T83" s="10">
        <f t="shared" si="15"/>
        <v>2.7009238319383382</v>
      </c>
      <c r="U83" s="15">
        <f t="shared" si="16"/>
        <v>0.10856305425081302</v>
      </c>
      <c r="V83" s="14">
        <f t="shared" si="23"/>
        <v>-5.5637277046052761E-3</v>
      </c>
      <c r="W83" s="92">
        <f t="shared" si="26"/>
        <v>0.10856305425081302</v>
      </c>
    </row>
    <row r="84" spans="1:23" x14ac:dyDescent="0.25">
      <c r="A84" s="81">
        <v>64</v>
      </c>
      <c r="B84" s="9">
        <f t="shared" si="24"/>
        <v>-9.25</v>
      </c>
      <c r="C84" s="10">
        <f t="shared" si="19"/>
        <v>0.10692078290260414</v>
      </c>
      <c r="D84" s="10">
        <f t="shared" si="1"/>
        <v>-0.88628891770003737</v>
      </c>
      <c r="E84" s="15">
        <f t="shared" si="2"/>
        <v>-0.46313276105464235</v>
      </c>
      <c r="F84" s="14">
        <f t="shared" si="18"/>
        <v>1</v>
      </c>
      <c r="G84" s="14">
        <f t="shared" si="25"/>
        <v>-0.73999999999999888</v>
      </c>
      <c r="H84" s="10" cm="1">
        <f t="array" ref="H84">+(1/Nx)*SUM(($D$21:$D$220)*COS(2*PI()*($B$21:$B$220)*($G84)))+(1/Nx)*SUM(($E$21:$E$220)*SIN(2*PI()*($B$21:$B$220)*($G84)))</f>
        <v>-1.6089907184380081E-15</v>
      </c>
      <c r="I84" s="15" cm="1">
        <f t="array" ref="I84">(1/Nx)*SUM(($E$21:$E$220)*COS(2*PI()*($B$21:$B$220)*($G84)))-(1/Nx)*SUM(($D$21:$D$220)*SIN(2*PI()*($B$21:$B$220)*($G84)))</f>
        <v>8.3308360210310185E-16</v>
      </c>
      <c r="J84" s="15">
        <f t="shared" si="10"/>
        <v>1.811871800131769E-15</v>
      </c>
      <c r="K84" s="10">
        <f t="shared" si="20"/>
        <v>2.4376910674526863E-2</v>
      </c>
      <c r="L84" s="15">
        <f t="shared" si="21"/>
        <v>0</v>
      </c>
      <c r="M84" s="14">
        <f t="shared" si="22"/>
        <v>2.4376910674526863E-2</v>
      </c>
      <c r="N84" s="15">
        <f t="shared" si="11"/>
        <v>-3.9222223019506124E-17</v>
      </c>
      <c r="O84" s="15">
        <f t="shared" si="12"/>
        <v>2.0308004552880393E-17</v>
      </c>
      <c r="P84" s="14">
        <f t="shared" si="13"/>
        <v>4.4167837025506316E-17</v>
      </c>
      <c r="Q84" s="10" cm="1">
        <f t="array" ref="Q84">+SUM(($N$21:$N$220)*COS(2*PI()*($B$21:$B$220)*($G84)))-SUM(($O$21:$O$220)*SIN(2*PI()*($B$21:$B$220)*($G84)))</f>
        <v>-0.67473189679663759</v>
      </c>
      <c r="R84" s="15" cm="1">
        <f t="array" ref="R84">SUM(($O$21:$O$220)*COS(2*PI()*($B$21:$B$220)*($G84)))+SUM(($N$21:$N$220)*SIN(2*PI()*($B$21:$B$220)*($G84)))</f>
        <v>-0.44997303983099662</v>
      </c>
      <c r="S84" s="15">
        <f t="shared" si="14"/>
        <v>0.81101101665115261</v>
      </c>
      <c r="T84" s="10">
        <f t="shared" si="15"/>
        <v>2.5534343373812671</v>
      </c>
      <c r="U84" s="15">
        <f t="shared" si="16"/>
        <v>0.10263474564407485</v>
      </c>
      <c r="V84" s="14">
        <f t="shared" si="23"/>
        <v>-4.2860372585291576E-3</v>
      </c>
      <c r="W84" s="92">
        <f t="shared" si="26"/>
        <v>0.10263474564407485</v>
      </c>
    </row>
    <row r="85" spans="1:23" x14ac:dyDescent="0.25">
      <c r="A85" s="81">
        <v>65</v>
      </c>
      <c r="B85" s="9">
        <f t="shared" si="24"/>
        <v>-9</v>
      </c>
      <c r="C85" s="10">
        <f t="shared" ref="C85:C116" si="27">+bo*COS(2*PI()*B85/Period) + ($E$10*0.5*(1-SIGN(0.66+COS(2*PI()*B85/Period)))) * IF(ABS(B85)&lt;=(Period),1,0)  - TAN(RADIANS(Tilt))*$B85</f>
        <v>9.708203932499368E-2</v>
      </c>
      <c r="D85" s="10">
        <f t="shared" si="1"/>
        <v>-0.74763454986912181</v>
      </c>
      <c r="E85" s="15">
        <f t="shared" si="2"/>
        <v>-0.66411036721466377</v>
      </c>
      <c r="F85" s="14">
        <f t="shared" si="18"/>
        <v>1</v>
      </c>
      <c r="G85" s="14">
        <f t="shared" si="25"/>
        <v>-0.71999999999999886</v>
      </c>
      <c r="H85" s="10" cm="1">
        <f t="array" ref="H85">+(1/Nx)*SUM(($D$21:$D$220)*COS(2*PI()*($B$21:$B$220)*($G85)))+(1/Nx)*SUM(($E$21:$E$220)*SIN(2*PI()*($B$21:$B$220)*($G85)))</f>
        <v>1.2589929099249277E-15</v>
      </c>
      <c r="I85" s="15" cm="1">
        <f t="array" ref="I85">(1/Nx)*SUM(($E$21:$E$220)*COS(2*PI()*($B$21:$B$220)*($G85)))-(1/Nx)*SUM(($D$21:$D$220)*SIN(2*PI()*($B$21:$B$220)*($G85)))</f>
        <v>-8.9719898177520471E-16</v>
      </c>
      <c r="J85" s="15">
        <f t="shared" si="10"/>
        <v>1.5459719144084415E-15</v>
      </c>
      <c r="K85" s="10">
        <f t="shared" ref="K85:K116" si="28">+$M85*COS(IF((ABS($G85)*λ&lt;1),(2*PI()/λ)*zoffs*SQRT(1-(ABS($G85)*λ)^2),0))</f>
        <v>3.7386073468499433E-2</v>
      </c>
      <c r="L85" s="15">
        <f t="shared" ref="L85:L116" si="29">+$M85*SIN(IF((ABS($G85)*λ&lt;1),(2*PI()/λ)*zoffs*SQRT(1-(ABS($G85)*λ)^2),0))</f>
        <v>0</v>
      </c>
      <c r="M85" s="14">
        <f t="shared" ref="M85:M116" si="30">+IF(ABS(G85)&lt;fmax,(2/PI())*(ACOS(ABS(G85)/fmax)-(ABS(G85)/fmax)*SQRT(1-(ABS(G85)/fmax)^2) ),0)*IF(q,1,0)+IF(NOT(q),1,0)*IF(ABS(G85)/fmax&lt;=1,1,0)</f>
        <v>3.7386073468499433E-2</v>
      </c>
      <c r="N85" s="15">
        <f t="shared" si="11"/>
        <v>4.7068801426773233E-17</v>
      </c>
      <c r="O85" s="15">
        <f t="shared" si="12"/>
        <v>-3.3542747048510687E-17</v>
      </c>
      <c r="P85" s="14">
        <f t="shared" si="13"/>
        <v>5.7797819572310699E-17</v>
      </c>
      <c r="Q85" s="10" cm="1">
        <f t="array" ref="Q85">+SUM(($N$21:$N$220)*COS(2*PI()*($B$21:$B$220)*($G85)))-SUM(($O$21:$O$220)*SIN(2*PI()*($B$21:$B$220)*($G85)))</f>
        <v>-0.54049878513322569</v>
      </c>
      <c r="R85" s="15" cm="1">
        <f t="array" ref="R85">SUM(($O$21:$O$220)*COS(2*PI()*($B$21:$B$220)*($G85)))+SUM(($N$21:$N$220)*SIN(2*PI()*($B$21:$B$220)*($G85)))</f>
        <v>-0.5482153694313262</v>
      </c>
      <c r="S85" s="15">
        <f t="shared" si="14"/>
        <v>0.76985649832369296</v>
      </c>
      <c r="T85" s="10">
        <f t="shared" si="15"/>
        <v>2.3491068124482286</v>
      </c>
      <c r="U85" s="15">
        <f t="shared" si="16"/>
        <v>9.4421844594466037E-2</v>
      </c>
      <c r="V85" s="14">
        <f t="shared" ref="V85:V116" si="31">+(W85-C85)-(AVERAGE($W$21:$W$220)-AVERAGE($C$21:$C$220))</f>
        <v>-2.6601947305275125E-3</v>
      </c>
      <c r="W85" s="92">
        <f t="shared" si="26"/>
        <v>9.4421844594466037E-2</v>
      </c>
    </row>
    <row r="86" spans="1:23" x14ac:dyDescent="0.25">
      <c r="A86" s="81">
        <v>66</v>
      </c>
      <c r="B86" s="9">
        <f t="shared" ref="B86:B117" si="32">+B85+$J$9</f>
        <v>-8.75</v>
      </c>
      <c r="C86" s="10">
        <f t="shared" si="27"/>
        <v>8.485281374238568E-2</v>
      </c>
      <c r="D86" s="10">
        <f t="shared" si="1"/>
        <v>-0.51434526769443301</v>
      </c>
      <c r="E86" s="15">
        <f t="shared" si="2"/>
        <v>-0.8575832003953564</v>
      </c>
      <c r="F86" s="14">
        <f t="shared" si="18"/>
        <v>1</v>
      </c>
      <c r="G86" s="14">
        <f t="shared" ref="G86:G117" si="33">+G85+$J$10</f>
        <v>-0.69999999999999885</v>
      </c>
      <c r="H86" s="10" cm="1">
        <f t="array" ref="H86">+(1/Nx)*SUM(($D$21:$D$220)*COS(2*PI()*($B$21:$B$220)*($G86)))+(1/Nx)*SUM(($E$21:$E$220)*SIN(2*PI()*($B$21:$B$220)*($G86)))</f>
        <v>-1.4484247135015949E-15</v>
      </c>
      <c r="I86" s="15" cm="1">
        <f t="array" ref="I86">(1/Nx)*SUM(($E$21:$E$220)*COS(2*PI()*($B$21:$B$220)*($G86)))-(1/Nx)*SUM(($D$21:$D$220)*SIN(2*PI()*($B$21:$B$220)*($G86)))</f>
        <v>2.4690562087197354E-3</v>
      </c>
      <c r="J86" s="15">
        <f t="shared" ref="J86:J149" si="34">+SQRT(H86^2+I86^2)</f>
        <v>2.4690562087197354E-3</v>
      </c>
      <c r="K86" s="10">
        <f t="shared" si="28"/>
        <v>5.2045548743759704E-2</v>
      </c>
      <c r="L86" s="15">
        <f t="shared" si="29"/>
        <v>0</v>
      </c>
      <c r="M86" s="14">
        <f t="shared" si="30"/>
        <v>5.2045548743759704E-2</v>
      </c>
      <c r="N86" s="15">
        <f t="shared" ref="N86:N149" si="35">+H86*K86-I86*L86</f>
        <v>-7.5384059028213443E-17</v>
      </c>
      <c r="O86" s="15">
        <f t="shared" ref="O86:O149" si="36">+I86*K86+H86*L86</f>
        <v>1.2850338526200551E-4</v>
      </c>
      <c r="P86" s="14">
        <f t="shared" ref="P86:P149" si="37">+SQRT(N86^2+O86^2)</f>
        <v>1.2850338526200551E-4</v>
      </c>
      <c r="Q86" s="10" cm="1">
        <f t="array" ref="Q86">+SUM(($N$21:$N$220)*COS(2*PI()*($B$21:$B$220)*($G86)))-SUM(($O$21:$O$220)*SIN(2*PI()*($B$21:$B$220)*($G86)))</f>
        <v>-0.35682724785589837</v>
      </c>
      <c r="R86" s="15" cm="1">
        <f t="array" ref="R86">SUM(($O$21:$O$220)*COS(2*PI()*($B$21:$B$220)*($G86)))+SUM(($N$21:$N$220)*SIN(2*PI()*($B$21:$B$220)*($G86)))</f>
        <v>-0.62559920410833514</v>
      </c>
      <c r="S86" s="15">
        <f t="shared" ref="S86:S149" si="38">+SQRT(Q86^2+R86^2)</f>
        <v>0.72020833721458477</v>
      </c>
      <c r="T86" s="10">
        <f t="shared" ref="T86:T149" si="39">-ATAN2(Q86,R86)</f>
        <v>2.0891491787039009</v>
      </c>
      <c r="U86" s="15">
        <f t="shared" ref="U86:U149" si="40">+W86-($W$17)</f>
        <v>8.397290325025758E-2</v>
      </c>
      <c r="V86" s="14">
        <f t="shared" si="31"/>
        <v>-8.7991049212796937E-4</v>
      </c>
      <c r="W86" s="92">
        <f t="shared" ref="W86:W117" si="41">+(λ*Ω/(4*PI()))*$T86-(λ*Ω/2)*ROUND(((λ*Ω/(4*PI()))*$T86-$W85)/(Ω*λ/2),0)</f>
        <v>8.397290325025758E-2</v>
      </c>
    </row>
    <row r="87" spans="1:23" x14ac:dyDescent="0.25">
      <c r="A87" s="81">
        <v>67</v>
      </c>
      <c r="B87" s="9">
        <f t="shared" si="32"/>
        <v>-8.5</v>
      </c>
      <c r="C87" s="10">
        <f t="shared" si="27"/>
        <v>7.053423027509674E-2</v>
      </c>
      <c r="D87" s="10">
        <f t="shared" si="1"/>
        <v>-0.18297740323861736</v>
      </c>
      <c r="E87" s="15">
        <f t="shared" si="2"/>
        <v>-0.98311711911859845</v>
      </c>
      <c r="F87" s="14">
        <f t="shared" ref="F87:F150" si="42">+SQRT(D87^2+E87^2)</f>
        <v>1</v>
      </c>
      <c r="G87" s="14">
        <f t="shared" si="33"/>
        <v>-0.67999999999999883</v>
      </c>
      <c r="H87" s="10" cm="1">
        <f t="array" ref="H87">+(1/Nx)*SUM(($D$21:$D$220)*COS(2*PI()*($B$21:$B$220)*($G87)))+(1/Nx)*SUM(($E$21:$E$220)*SIN(2*PI()*($B$21:$B$220)*($G87)))</f>
        <v>1.5241974349322618E-15</v>
      </c>
      <c r="I87" s="15" cm="1">
        <f t="array" ref="I87">(1/Nx)*SUM(($E$21:$E$220)*COS(2*PI()*($B$21:$B$220)*($G87)))-(1/Nx)*SUM(($D$21:$D$220)*SIN(2*PI()*($B$21:$B$220)*($G87)))</f>
        <v>-1.3558598688234723E-15</v>
      </c>
      <c r="J87" s="15">
        <f t="shared" si="34"/>
        <v>2.0399837755580534E-15</v>
      </c>
      <c r="K87" s="10">
        <f t="shared" si="28"/>
        <v>6.8147440032694157E-2</v>
      </c>
      <c r="L87" s="15">
        <f t="shared" si="29"/>
        <v>0</v>
      </c>
      <c r="M87" s="14">
        <f t="shared" si="30"/>
        <v>6.8147440032694157E-2</v>
      </c>
      <c r="N87" s="15">
        <f t="shared" si="35"/>
        <v>1.0387015329503257E-16</v>
      </c>
      <c r="O87" s="15">
        <f t="shared" si="36"/>
        <v>-9.2398379103384137E-17</v>
      </c>
      <c r="P87" s="14">
        <f t="shared" si="37"/>
        <v>1.3901967201251145E-16</v>
      </c>
      <c r="Q87" s="10" cm="1">
        <f t="array" ref="Q87">+SUM(($N$21:$N$220)*COS(2*PI()*($B$21:$B$220)*($G87)))-SUM(($O$21:$O$220)*SIN(2*PI()*($B$21:$B$220)*($G87)))</f>
        <v>-0.13429299594041957</v>
      </c>
      <c r="R87" s="15" cm="1">
        <f t="array" ref="R87">SUM(($O$21:$O$220)*COS(2*PI()*($B$21:$B$220)*($G87)))+SUM(($N$21:$N$220)*SIN(2*PI()*($B$21:$B$220)*($G87)))</f>
        <v>-0.65170543223097499</v>
      </c>
      <c r="S87" s="15">
        <f t="shared" si="38"/>
        <v>0.66539806068098473</v>
      </c>
      <c r="T87" s="10">
        <f t="shared" si="39"/>
        <v>1.7740157509105672</v>
      </c>
      <c r="U87" s="15">
        <f t="shared" si="40"/>
        <v>7.1306182695898238E-2</v>
      </c>
      <c r="V87" s="14">
        <f t="shared" si="31"/>
        <v>7.719524208016276E-4</v>
      </c>
      <c r="W87" s="92">
        <f t="shared" si="41"/>
        <v>7.1306182695898238E-2</v>
      </c>
    </row>
    <row r="88" spans="1:23" x14ac:dyDescent="0.25">
      <c r="A88" s="81">
        <v>68</v>
      </c>
      <c r="B88" s="9">
        <f t="shared" si="32"/>
        <v>-8.25</v>
      </c>
      <c r="C88" s="10">
        <f t="shared" si="27"/>
        <v>5.4478859968745595E-2</v>
      </c>
      <c r="D88" s="10">
        <f t="shared" si="1"/>
        <v>0.21376262087818865</v>
      </c>
      <c r="E88" s="15">
        <f t="shared" si="2"/>
        <v>-0.9768856339998494</v>
      </c>
      <c r="F88" s="14">
        <f t="shared" si="42"/>
        <v>1</v>
      </c>
      <c r="G88" s="14">
        <f t="shared" si="33"/>
        <v>-0.65999999999999881</v>
      </c>
      <c r="H88" s="10" cm="1">
        <f t="array" ref="H88">+(1/Nx)*SUM(($D$21:$D$220)*COS(2*PI()*($B$21:$B$220)*($G88)))+(1/Nx)*SUM(($E$21:$E$220)*SIN(2*PI()*($B$21:$B$220)*($G88)))</f>
        <v>-1.6008028236313975E-15</v>
      </c>
      <c r="I88" s="15" cm="1">
        <f t="array" ref="I88">(1/Nx)*SUM(($E$21:$E$220)*COS(2*PI()*($B$21:$B$220)*($G88)))-(1/Nx)*SUM(($D$21:$D$220)*SIN(2*PI()*($B$21:$B$220)*($G88)))</f>
        <v>1.1087658569053362E-15</v>
      </c>
      <c r="J88" s="15">
        <f t="shared" si="34"/>
        <v>1.9472882184169041E-15</v>
      </c>
      <c r="K88" s="10">
        <f t="shared" si="28"/>
        <v>8.5535994808181151E-2</v>
      </c>
      <c r="L88" s="15">
        <f t="shared" si="29"/>
        <v>0</v>
      </c>
      <c r="M88" s="14">
        <f t="shared" si="30"/>
        <v>8.5535994808181151E-2</v>
      </c>
      <c r="N88" s="15">
        <f t="shared" si="35"/>
        <v>-1.3692626201105696E-16</v>
      </c>
      <c r="O88" s="15">
        <f t="shared" si="36"/>
        <v>9.4839390579743361E-17</v>
      </c>
      <c r="P88" s="14">
        <f t="shared" si="37"/>
        <v>1.6656323494054062E-16</v>
      </c>
      <c r="Q88" s="10" cm="1">
        <f t="array" ref="Q88">+SUM(($N$21:$N$220)*COS(2*PI()*($B$21:$B$220)*($G88)))-SUM(($O$21:$O$220)*SIN(2*PI()*($B$21:$B$220)*($G88)))</f>
        <v>0.10168402354075935</v>
      </c>
      <c r="R88" s="15" cm="1">
        <f t="array" ref="R88">SUM(($O$21:$O$220)*COS(2*PI()*($B$21:$B$220)*($G88)))+SUM(($N$21:$N$220)*SIN(2*PI()*($B$21:$B$220)*($G88)))</f>
        <v>-0.60183352794245348</v>
      </c>
      <c r="S88" s="15">
        <f t="shared" si="38"/>
        <v>0.61036320006951406</v>
      </c>
      <c r="T88" s="10">
        <f t="shared" si="39"/>
        <v>1.4034199895612185</v>
      </c>
      <c r="U88" s="15">
        <f t="shared" si="40"/>
        <v>5.6410165537348018E-2</v>
      </c>
      <c r="V88" s="14">
        <f t="shared" si="31"/>
        <v>1.9313055686025536E-3</v>
      </c>
      <c r="W88" s="92">
        <f t="shared" si="41"/>
        <v>5.6410165537348018E-2</v>
      </c>
    </row>
    <row r="89" spans="1:23" x14ac:dyDescent="0.25">
      <c r="A89" s="81">
        <v>69</v>
      </c>
      <c r="B89" s="9">
        <f t="shared" si="32"/>
        <v>-8</v>
      </c>
      <c r="C89" s="10">
        <f t="shared" si="27"/>
        <v>3.7082039324993668E-2</v>
      </c>
      <c r="D89" s="10">
        <f t="shared" si="1"/>
        <v>0.60378266406462489</v>
      </c>
      <c r="E89" s="15">
        <f t="shared" si="2"/>
        <v>-0.79714897890860048</v>
      </c>
      <c r="F89" s="14">
        <f t="shared" si="42"/>
        <v>1</v>
      </c>
      <c r="G89" s="14">
        <f t="shared" si="33"/>
        <v>-0.63999999999999879</v>
      </c>
      <c r="H89" s="10" cm="1">
        <f t="array" ref="H89">+(1/Nx)*SUM(($D$21:$D$220)*COS(2*PI()*($B$21:$B$220)*($G89)))+(1/Nx)*SUM(($E$21:$E$220)*SIN(2*PI()*($B$21:$B$220)*($G89)))</f>
        <v>1.769001611862109E-15</v>
      </c>
      <c r="I89" s="15" cm="1">
        <f t="array" ref="I89">(1/Nx)*SUM(($E$21:$E$220)*COS(2*PI()*($B$21:$B$220)*($G89)))-(1/Nx)*SUM(($D$21:$D$220)*SIN(2*PI()*($B$21:$B$220)*($G89)))</f>
        <v>-1.3834766665610232E-15</v>
      </c>
      <c r="J89" s="15">
        <f t="shared" si="34"/>
        <v>2.2457458426299134E-15</v>
      </c>
      <c r="K89" s="10">
        <f t="shared" si="28"/>
        <v>0.104088038661829</v>
      </c>
      <c r="L89" s="15">
        <f t="shared" si="29"/>
        <v>0</v>
      </c>
      <c r="M89" s="14">
        <f t="shared" si="30"/>
        <v>0.104088038661829</v>
      </c>
      <c r="N89" s="15">
        <f t="shared" si="35"/>
        <v>1.8413190816834103E-16</v>
      </c>
      <c r="O89" s="15">
        <f t="shared" si="36"/>
        <v>-1.4400337275674209E-16</v>
      </c>
      <c r="P89" s="14">
        <f t="shared" si="37"/>
        <v>2.3375528009230421E-16</v>
      </c>
      <c r="Q89" s="10" cm="1">
        <f t="array" ref="Q89">+SUM(($N$21:$N$220)*COS(2*PI()*($B$21:$B$220)*($G89)))-SUM(($O$21:$O$220)*SIN(2*PI()*($B$21:$B$220)*($G89)))</f>
        <v>0.31388373122232616</v>
      </c>
      <c r="R89" s="15" cm="1">
        <f t="array" ref="R89">SUM(($O$21:$O$220)*COS(2*PI()*($B$21:$B$220)*($G89)))+SUM(($N$21:$N$220)*SIN(2*PI()*($B$21:$B$220)*($G89)))</f>
        <v>-0.46598993504543956</v>
      </c>
      <c r="S89" s="15">
        <f t="shared" si="38"/>
        <v>0.56184483292961096</v>
      </c>
      <c r="T89" s="10">
        <f t="shared" si="39"/>
        <v>0.97801953547298537</v>
      </c>
      <c r="U89" s="15">
        <f t="shared" si="40"/>
        <v>3.9311285506229955E-2</v>
      </c>
      <c r="V89" s="14">
        <f t="shared" si="31"/>
        <v>2.2292461812364176E-3</v>
      </c>
      <c r="W89" s="92">
        <f t="shared" si="41"/>
        <v>3.9311285506229955E-2</v>
      </c>
    </row>
    <row r="90" spans="1:23" x14ac:dyDescent="0.25">
      <c r="A90" s="81">
        <v>70</v>
      </c>
      <c r="B90" s="9">
        <f t="shared" si="32"/>
        <v>-7.75</v>
      </c>
      <c r="C90" s="10">
        <f t="shared" si="27"/>
        <v>1.8772135804827679E-2</v>
      </c>
      <c r="D90" s="10">
        <f t="shared" si="1"/>
        <v>0.89290981716861473</v>
      </c>
      <c r="E90" s="15">
        <f t="shared" si="2"/>
        <v>-0.45023555879551647</v>
      </c>
      <c r="F90" s="14">
        <f t="shared" si="42"/>
        <v>1</v>
      </c>
      <c r="G90" s="14">
        <f t="shared" si="33"/>
        <v>-0.61999999999999877</v>
      </c>
      <c r="H90" s="10" cm="1">
        <f t="array" ref="H90">+(1/Nx)*SUM(($D$21:$D$220)*COS(2*PI()*($B$21:$B$220)*($G90)))+(1/Nx)*SUM(($E$21:$E$220)*SIN(2*PI()*($B$21:$B$220)*($G90)))</f>
        <v>-2.0075607842784393E-15</v>
      </c>
      <c r="I90" s="15" cm="1">
        <f t="array" ref="I90">(1/Nx)*SUM(($E$21:$E$220)*COS(2*PI()*($B$21:$B$220)*($G90)))-(1/Nx)*SUM(($D$21:$D$220)*SIN(2*PI()*($B$21:$B$220)*($G90)))</f>
        <v>1.5102502581854081E-15</v>
      </c>
      <c r="J90" s="15">
        <f t="shared" si="34"/>
        <v>2.51220145388895E-15</v>
      </c>
      <c r="K90" s="10">
        <f t="shared" si="28"/>
        <v>0.12370240044165004</v>
      </c>
      <c r="L90" s="15">
        <f t="shared" si="29"/>
        <v>0</v>
      </c>
      <c r="M90" s="14">
        <f t="shared" si="30"/>
        <v>0.12370240044165004</v>
      </c>
      <c r="N90" s="15">
        <f t="shared" si="35"/>
        <v>-2.4834008804776449E-16</v>
      </c>
      <c r="O90" s="15">
        <f t="shared" si="36"/>
        <v>1.8682158220515671E-16</v>
      </c>
      <c r="P90" s="14">
        <f t="shared" si="37"/>
        <v>3.1076535023906629E-16</v>
      </c>
      <c r="Q90" s="10" cm="1">
        <f t="array" ref="Q90">+SUM(($N$21:$N$220)*COS(2*PI()*($B$21:$B$220)*($G90)))-SUM(($O$21:$O$220)*SIN(2*PI()*($B$21:$B$220)*($G90)))</f>
        <v>0.46217671872111965</v>
      </c>
      <c r="R90" s="15" cm="1">
        <f t="array" ref="R90">SUM(($O$21:$O$220)*COS(2*PI()*($B$21:$B$220)*($G90)))+SUM(($N$21:$N$220)*SIN(2*PI()*($B$21:$B$220)*($G90)))</f>
        <v>-0.25496522615523087</v>
      </c>
      <c r="S90" s="15">
        <f t="shared" si="38"/>
        <v>0.52783954557820789</v>
      </c>
      <c r="T90" s="10">
        <f t="shared" si="39"/>
        <v>0.50411814579134795</v>
      </c>
      <c r="U90" s="15">
        <f t="shared" si="40"/>
        <v>2.0262920769257304E-2</v>
      </c>
      <c r="V90" s="14">
        <f t="shared" si="31"/>
        <v>1.4907849644297552E-3</v>
      </c>
      <c r="W90" s="92">
        <f t="shared" si="41"/>
        <v>2.0262920769257304E-2</v>
      </c>
    </row>
    <row r="91" spans="1:23" x14ac:dyDescent="0.25">
      <c r="A91" s="81">
        <v>71</v>
      </c>
      <c r="B91" s="9">
        <f t="shared" si="32"/>
        <v>-7.5</v>
      </c>
      <c r="C91" s="10">
        <f t="shared" si="27"/>
        <v>-2.2052672188355161E-17</v>
      </c>
      <c r="D91" s="10">
        <f t="shared" si="1"/>
        <v>1</v>
      </c>
      <c r="E91" s="15">
        <f t="shared" si="2"/>
        <v>5.4864510106582775E-16</v>
      </c>
      <c r="F91" s="14">
        <f t="shared" si="42"/>
        <v>1</v>
      </c>
      <c r="G91" s="14">
        <f t="shared" si="33"/>
        <v>-0.59999999999999876</v>
      </c>
      <c r="H91" s="10" cm="1">
        <f t="array" ref="H91">+(1/Nx)*SUM(($D$21:$D$220)*COS(2*PI()*($B$21:$B$220)*($G91)))+(1/Nx)*SUM(($E$21:$E$220)*SIN(2*PI()*($B$21:$B$220)*($G91)))</f>
        <v>-1.1102559735574211E-2</v>
      </c>
      <c r="I91" s="15" cm="1">
        <f t="array" ref="I91">(1/Nx)*SUM(($E$21:$E$220)*COS(2*PI()*($B$21:$B$220)*($G91)))-(1/Nx)*SUM(($D$21:$D$220)*SIN(2*PI()*($B$21:$B$220)*($G91)))</f>
        <v>-1.6753265441593612E-15</v>
      </c>
      <c r="J91" s="15">
        <f t="shared" si="34"/>
        <v>1.1102559735574211E-2</v>
      </c>
      <c r="K91" s="10">
        <f t="shared" si="28"/>
        <v>0.14429361281438882</v>
      </c>
      <c r="L91" s="15">
        <f t="shared" si="29"/>
        <v>0</v>
      </c>
      <c r="M91" s="14">
        <f t="shared" si="30"/>
        <v>0.14429361281438882</v>
      </c>
      <c r="N91" s="15">
        <f t="shared" si="35"/>
        <v>-1.6020284557335682E-3</v>
      </c>
      <c r="O91" s="15">
        <f t="shared" si="36"/>
        <v>-2.4173891970059894E-16</v>
      </c>
      <c r="P91" s="14">
        <f t="shared" si="37"/>
        <v>1.6020284557335682E-3</v>
      </c>
      <c r="Q91" s="10" cm="1">
        <f t="array" ref="Q91">+SUM(($N$21:$N$220)*COS(2*PI()*($B$21:$B$220)*($G91)))-SUM(($O$21:$O$220)*SIN(2*PI()*($B$21:$B$220)*($G91)))</f>
        <v>0.51550772792809829</v>
      </c>
      <c r="R91" s="15" cm="1">
        <f t="array" ref="R91">SUM(($O$21:$O$220)*COS(2*PI()*($B$21:$B$220)*($G91)))+SUM(($N$21:$N$220)*SIN(2*PI()*($B$21:$B$220)*($G91)))</f>
        <v>5.4217680416370842E-14</v>
      </c>
      <c r="S91" s="15">
        <f t="shared" si="38"/>
        <v>0.51550772792809829</v>
      </c>
      <c r="T91" s="10">
        <f t="shared" si="39"/>
        <v>-1.0517336109446838E-13</v>
      </c>
      <c r="U91" s="15">
        <f t="shared" si="40"/>
        <v>-4.2274206962900347E-15</v>
      </c>
      <c r="V91" s="14">
        <f t="shared" si="31"/>
        <v>-4.0749862076472628E-15</v>
      </c>
      <c r="W91" s="92">
        <f t="shared" si="41"/>
        <v>-4.2274206962900347E-15</v>
      </c>
    </row>
    <row r="92" spans="1:23" x14ac:dyDescent="0.25">
      <c r="A92" s="81">
        <v>72</v>
      </c>
      <c r="B92" s="9">
        <f t="shared" si="32"/>
        <v>-7.25</v>
      </c>
      <c r="C92" s="10">
        <f t="shared" si="27"/>
        <v>-1.8772135804827724E-2</v>
      </c>
      <c r="D92" s="10">
        <f t="shared" si="1"/>
        <v>0.89290981716861428</v>
      </c>
      <c r="E92" s="15">
        <f t="shared" si="2"/>
        <v>0.45023555879551747</v>
      </c>
      <c r="F92" s="14">
        <f t="shared" si="42"/>
        <v>1</v>
      </c>
      <c r="G92" s="14">
        <f t="shared" si="33"/>
        <v>-0.57999999999999874</v>
      </c>
      <c r="H92" s="10" cm="1">
        <f t="array" ref="H92">+(1/Nx)*SUM(($D$21:$D$220)*COS(2*PI()*($B$21:$B$220)*($G92)))+(1/Nx)*SUM(($E$21:$E$220)*SIN(2*PI()*($B$21:$B$220)*($G92)))</f>
        <v>-5.763445276585344E-16</v>
      </c>
      <c r="I92" s="15" cm="1">
        <f t="array" ref="I92">(1/Nx)*SUM(($E$21:$E$220)*COS(2*PI()*($B$21:$B$220)*($G92)))-(1/Nx)*SUM(($D$21:$D$220)*SIN(2*PI()*($B$21:$B$220)*($G92)))</f>
        <v>1.7087720127761942E-15</v>
      </c>
      <c r="J92" s="15">
        <f t="shared" si="34"/>
        <v>1.8033509936252413E-15</v>
      </c>
      <c r="K92" s="10">
        <f t="shared" si="28"/>
        <v>0.1657878876046156</v>
      </c>
      <c r="L92" s="15">
        <f t="shared" si="29"/>
        <v>0</v>
      </c>
      <c r="M92" s="14">
        <f t="shared" si="30"/>
        <v>0.1657878876046156</v>
      </c>
      <c r="N92" s="15">
        <f t="shared" si="35"/>
        <v>-9.5550941772988376E-17</v>
      </c>
      <c r="O92" s="15">
        <f t="shared" si="36"/>
        <v>2.8329370239605248E-16</v>
      </c>
      <c r="P92" s="14">
        <f t="shared" si="37"/>
        <v>2.9897375184281336E-16</v>
      </c>
      <c r="Q92" s="10" cm="1">
        <f t="array" ref="Q92">+SUM(($N$21:$N$220)*COS(2*PI()*($B$21:$B$220)*($G92)))-SUM(($O$21:$O$220)*SIN(2*PI()*($B$21:$B$220)*($G92)))</f>
        <v>0.46217671872106963</v>
      </c>
      <c r="R92" s="15" cm="1">
        <f t="array" ref="R92">SUM(($O$21:$O$220)*COS(2*PI()*($B$21:$B$220)*($G92)))+SUM(($N$21:$N$220)*SIN(2*PI()*($B$21:$B$220)*($G92)))</f>
        <v>0.25496522615532852</v>
      </c>
      <c r="S92" s="15">
        <f t="shared" si="38"/>
        <v>0.52783954557821122</v>
      </c>
      <c r="T92" s="10">
        <f t="shared" si="39"/>
        <v>-0.50411814579155567</v>
      </c>
      <c r="U92" s="15">
        <f t="shared" si="40"/>
        <v>-2.0262920769265651E-2</v>
      </c>
      <c r="V92" s="14">
        <f t="shared" si="31"/>
        <v>-1.490784964437797E-3</v>
      </c>
      <c r="W92" s="92">
        <f t="shared" si="41"/>
        <v>-2.0262920769265651E-2</v>
      </c>
    </row>
    <row r="93" spans="1:23" x14ac:dyDescent="0.25">
      <c r="A93" s="81">
        <v>73</v>
      </c>
      <c r="B93" s="9">
        <f t="shared" si="32"/>
        <v>-7</v>
      </c>
      <c r="C93" s="10">
        <f t="shared" si="27"/>
        <v>-3.7082039324993703E-2</v>
      </c>
      <c r="D93" s="10">
        <f t="shared" si="1"/>
        <v>0.60378266406462422</v>
      </c>
      <c r="E93" s="15">
        <f t="shared" si="2"/>
        <v>0.79714897890860104</v>
      </c>
      <c r="F93" s="14">
        <f t="shared" si="42"/>
        <v>1</v>
      </c>
      <c r="G93" s="14">
        <f t="shared" si="33"/>
        <v>-0.55999999999999872</v>
      </c>
      <c r="H93" s="10" cm="1">
        <f t="array" ref="H93">+(1/Nx)*SUM(($D$21:$D$220)*COS(2*PI()*($B$21:$B$220)*($G93)))+(1/Nx)*SUM(($E$21:$E$220)*SIN(2*PI()*($B$21:$B$220)*($G93)))</f>
        <v>1.0512424264419451E-15</v>
      </c>
      <c r="I93" s="15" cm="1">
        <f t="array" ref="I93">(1/Nx)*SUM(($E$21:$E$220)*COS(2*PI()*($B$21:$B$220)*($G93)))-(1/Nx)*SUM(($D$21:$D$220)*SIN(2*PI()*($B$21:$B$220)*($G93)))</f>
        <v>-1.9545476348525881E-15</v>
      </c>
      <c r="J93" s="15">
        <f t="shared" si="34"/>
        <v>2.2193168084028459E-15</v>
      </c>
      <c r="K93" s="10">
        <f t="shared" si="28"/>
        <v>0.18812040437418873</v>
      </c>
      <c r="L93" s="15">
        <f t="shared" si="29"/>
        <v>0</v>
      </c>
      <c r="M93" s="14">
        <f t="shared" si="30"/>
        <v>0.18812040437418873</v>
      </c>
      <c r="N93" s="15">
        <f t="shared" si="35"/>
        <v>1.9776015035756206E-16</v>
      </c>
      <c r="O93" s="15">
        <f t="shared" si="36"/>
        <v>-3.6769029143708306E-16</v>
      </c>
      <c r="P93" s="14">
        <f t="shared" si="37"/>
        <v>4.1749877543117732E-16</v>
      </c>
      <c r="Q93" s="10" cm="1">
        <f t="array" ref="Q93">+SUM(($N$21:$N$220)*COS(2*PI()*($B$21:$B$220)*($G93)))-SUM(($O$21:$O$220)*SIN(2*PI()*($B$21:$B$220)*($G93)))</f>
        <v>0.31388373122223562</v>
      </c>
      <c r="R93" s="15" cm="1">
        <f t="array" ref="R93">SUM(($O$21:$O$220)*COS(2*PI()*($B$21:$B$220)*($G93)))+SUM(($N$21:$N$220)*SIN(2*PI()*($B$21:$B$220)*($G93)))</f>
        <v>0.46598993504550873</v>
      </c>
      <c r="S93" s="15">
        <f t="shared" si="38"/>
        <v>0.56184483292961784</v>
      </c>
      <c r="T93" s="10">
        <f t="shared" si="39"/>
        <v>-0.97801953547318776</v>
      </c>
      <c r="U93" s="15">
        <f t="shared" si="40"/>
        <v>-3.9311285506238088E-2</v>
      </c>
      <c r="V93" s="14">
        <f t="shared" si="31"/>
        <v>-2.2292461812442542E-3</v>
      </c>
      <c r="W93" s="92">
        <f t="shared" si="41"/>
        <v>-3.9311285506238088E-2</v>
      </c>
    </row>
    <row r="94" spans="1:23" x14ac:dyDescent="0.25">
      <c r="A94" s="81">
        <v>74</v>
      </c>
      <c r="B94" s="9">
        <f t="shared" si="32"/>
        <v>-6.75</v>
      </c>
      <c r="C94" s="10">
        <f t="shared" si="27"/>
        <v>-5.447885996874563E-2</v>
      </c>
      <c r="D94" s="10">
        <f t="shared" si="1"/>
        <v>0.21376262087818779</v>
      </c>
      <c r="E94" s="15">
        <f t="shared" si="2"/>
        <v>0.97688563399984962</v>
      </c>
      <c r="F94" s="14">
        <f t="shared" si="42"/>
        <v>1</v>
      </c>
      <c r="G94" s="14">
        <f t="shared" si="33"/>
        <v>-0.5399999999999987</v>
      </c>
      <c r="H94" s="10" cm="1">
        <f t="array" ref="H94">+(1/Nx)*SUM(($D$21:$D$220)*COS(2*PI()*($B$21:$B$220)*($G94)))+(1/Nx)*SUM(($E$21:$E$220)*SIN(2*PI()*($B$21:$B$220)*($G94)))</f>
        <v>-1.5273893261280591E-15</v>
      </c>
      <c r="I94" s="15" cm="1">
        <f t="array" ref="I94">(1/Nx)*SUM(($E$21:$E$220)*COS(2*PI()*($B$21:$B$220)*($G94)))-(1/Nx)*SUM(($D$21:$D$220)*SIN(2*PI()*($B$21:$B$220)*($G94)))</f>
        <v>2.2012947020755292E-15</v>
      </c>
      <c r="J94" s="15">
        <f t="shared" si="34"/>
        <v>2.6792940336879266E-15</v>
      </c>
      <c r="K94" s="10">
        <f t="shared" si="28"/>
        <v>0.21123340589612996</v>
      </c>
      <c r="L94" s="15">
        <f t="shared" si="29"/>
        <v>0</v>
      </c>
      <c r="M94" s="14">
        <f t="shared" si="30"/>
        <v>0.21123340589612996</v>
      </c>
      <c r="N94" s="15">
        <f t="shared" si="35"/>
        <v>-3.2263564948742476E-16</v>
      </c>
      <c r="O94" s="15">
        <f t="shared" si="36"/>
        <v>4.6498697730052078E-16</v>
      </c>
      <c r="P94" s="14">
        <f t="shared" si="37"/>
        <v>5.659564041330811E-16</v>
      </c>
      <c r="Q94" s="10" cm="1">
        <f t="array" ref="Q94">+SUM(($N$21:$N$220)*COS(2*PI()*($B$21:$B$220)*($G94)))-SUM(($O$21:$O$220)*SIN(2*PI()*($B$21:$B$220)*($G94)))</f>
        <v>0.10168402354064447</v>
      </c>
      <c r="R94" s="15" cm="1">
        <f t="array" ref="R94">SUM(($O$21:$O$220)*COS(2*PI()*($B$21:$B$220)*($G94)))+SUM(($N$21:$N$220)*SIN(2*PI()*($B$21:$B$220)*($G94)))</f>
        <v>0.60183352794248057</v>
      </c>
      <c r="S94" s="15">
        <f t="shared" si="38"/>
        <v>0.61036320006952161</v>
      </c>
      <c r="T94" s="10">
        <f t="shared" si="39"/>
        <v>-1.4034199895614115</v>
      </c>
      <c r="U94" s="15">
        <f t="shared" si="40"/>
        <v>-5.6410165537355776E-2</v>
      </c>
      <c r="V94" s="14">
        <f t="shared" si="31"/>
        <v>-1.931305568610016E-3</v>
      </c>
      <c r="W94" s="92">
        <f t="shared" si="41"/>
        <v>-5.6410165537355776E-2</v>
      </c>
    </row>
    <row r="95" spans="1:23" x14ac:dyDescent="0.25">
      <c r="A95" s="81">
        <v>75</v>
      </c>
      <c r="B95" s="9">
        <f t="shared" si="32"/>
        <v>-6.5</v>
      </c>
      <c r="C95" s="10">
        <f t="shared" si="27"/>
        <v>-7.0534230275096782E-2</v>
      </c>
      <c r="D95" s="10">
        <f t="shared" si="1"/>
        <v>-0.18297740323861844</v>
      </c>
      <c r="E95" s="15">
        <f t="shared" si="2"/>
        <v>0.98311711911859823</v>
      </c>
      <c r="F95" s="14">
        <f t="shared" si="42"/>
        <v>1</v>
      </c>
      <c r="G95" s="14">
        <f t="shared" si="33"/>
        <v>-0.51999999999999869</v>
      </c>
      <c r="H95" s="10" cm="1">
        <f t="array" ref="H95">+(1/Nx)*SUM(($D$21:$D$220)*COS(2*PI()*($B$21:$B$220)*($G95)))+(1/Nx)*SUM(($E$21:$E$220)*SIN(2*PI()*($B$21:$B$220)*($G95)))</f>
        <v>1.8959833703036111E-15</v>
      </c>
      <c r="I95" s="15" cm="1">
        <f t="array" ref="I95">(1/Nx)*SUM(($E$21:$E$220)*COS(2*PI()*($B$21:$B$220)*($G95)))-(1/Nx)*SUM(($D$21:$D$220)*SIN(2*PI()*($B$21:$B$220)*($G95)))</f>
        <v>-3.479577737053319E-15</v>
      </c>
      <c r="J95" s="15">
        <f t="shared" si="34"/>
        <v>3.9626019442614895E-15</v>
      </c>
      <c r="K95" s="10">
        <f t="shared" si="28"/>
        <v>0.2350748144617425</v>
      </c>
      <c r="L95" s="15">
        <f t="shared" si="29"/>
        <v>0</v>
      </c>
      <c r="M95" s="14">
        <f t="shared" si="30"/>
        <v>0.2350748144617425</v>
      </c>
      <c r="N95" s="15">
        <f t="shared" si="35"/>
        <v>4.4569793899667059E-16</v>
      </c>
      <c r="O95" s="15">
        <f t="shared" si="36"/>
        <v>-8.1796109094301881E-16</v>
      </c>
      <c r="P95" s="14">
        <f t="shared" si="37"/>
        <v>9.3150791683300983E-16</v>
      </c>
      <c r="Q95" s="10" cm="1">
        <f t="array" ref="Q95">+SUM(($N$21:$N$220)*COS(2*PI()*($B$21:$B$220)*($G95)))-SUM(($O$21:$O$220)*SIN(2*PI()*($B$21:$B$220)*($G95)))</f>
        <v>-0.13429299594054131</v>
      </c>
      <c r="R95" s="15" cm="1">
        <f t="array" ref="R95">SUM(($O$21:$O$220)*COS(2*PI()*($B$21:$B$220)*($G95)))+SUM(($N$21:$N$220)*SIN(2*PI()*($B$21:$B$220)*($G95)))</f>
        <v>0.65170543223095745</v>
      </c>
      <c r="S95" s="15">
        <f t="shared" si="38"/>
        <v>0.66539806068099216</v>
      </c>
      <c r="T95" s="10">
        <f t="shared" si="39"/>
        <v>-1.7740157509107517</v>
      </c>
      <c r="U95" s="15">
        <f t="shared" si="40"/>
        <v>-7.1306182695905662E-2</v>
      </c>
      <c r="V95" s="14">
        <f t="shared" si="31"/>
        <v>-7.7195242080874973E-4</v>
      </c>
      <c r="W95" s="92">
        <f t="shared" si="41"/>
        <v>-7.1306182695905662E-2</v>
      </c>
    </row>
    <row r="96" spans="1:23" x14ac:dyDescent="0.25">
      <c r="A96" s="81">
        <v>76</v>
      </c>
      <c r="B96" s="9">
        <f t="shared" si="32"/>
        <v>-6.25</v>
      </c>
      <c r="C96" s="10">
        <f t="shared" si="27"/>
        <v>-8.4852813742385721E-2</v>
      </c>
      <c r="D96" s="10">
        <f t="shared" si="1"/>
        <v>-0.51434526769443412</v>
      </c>
      <c r="E96" s="15">
        <f t="shared" si="2"/>
        <v>0.85758320039535574</v>
      </c>
      <c r="F96" s="14">
        <f t="shared" si="42"/>
        <v>1</v>
      </c>
      <c r="G96" s="14">
        <f t="shared" si="33"/>
        <v>-0.49999999999999867</v>
      </c>
      <c r="H96" s="10" cm="1">
        <f t="array" ref="H96">+(1/Nx)*SUM(($D$21:$D$220)*COS(2*PI()*($B$21:$B$220)*($G96)))+(1/Nx)*SUM(($E$21:$E$220)*SIN(2*PI()*($B$21:$B$220)*($G96)))</f>
        <v>-1.60510493785182E-15</v>
      </c>
      <c r="I96" s="15" cm="1">
        <f t="array" ref="I96">(1/Nx)*SUM(($E$21:$E$220)*COS(2*PI()*($B$21:$B$220)*($G96)))-(1/Nx)*SUM(($D$21:$D$220)*SIN(2*PI()*($B$21:$B$220)*($G96)))</f>
        <v>-4.2157444570133963E-2</v>
      </c>
      <c r="J96" s="15">
        <f t="shared" si="34"/>
        <v>4.2157444570133963E-2</v>
      </c>
      <c r="K96" s="10">
        <f t="shared" si="28"/>
        <v>0.25959719810717186</v>
      </c>
      <c r="L96" s="15">
        <f t="shared" si="29"/>
        <v>0</v>
      </c>
      <c r="M96" s="14">
        <f t="shared" si="30"/>
        <v>0.25959719810717186</v>
      </c>
      <c r="N96" s="15">
        <f t="shared" si="35"/>
        <v>-4.1668074453431871E-16</v>
      </c>
      <c r="O96" s="15">
        <f t="shared" si="36"/>
        <v>-1.0943954489765182E-2</v>
      </c>
      <c r="P96" s="14">
        <f t="shared" si="37"/>
        <v>1.0943954489765182E-2</v>
      </c>
      <c r="Q96" s="10" cm="1">
        <f t="array" ref="Q96">+SUM(($N$21:$N$220)*COS(2*PI()*($B$21:$B$220)*($G96)))-SUM(($O$21:$O$220)*SIN(2*PI()*($B$21:$B$220)*($G96)))</f>
        <v>-0.35682724785601166</v>
      </c>
      <c r="R96" s="15" cm="1">
        <f t="array" ref="R96">SUM(($O$21:$O$220)*COS(2*PI()*($B$21:$B$220)*($G96)))+SUM(($N$21:$N$220)*SIN(2*PI()*($B$21:$B$220)*($G96)))</f>
        <v>0.62559920410827796</v>
      </c>
      <c r="S96" s="15">
        <f t="shared" si="38"/>
        <v>0.72020833721459121</v>
      </c>
      <c r="T96" s="10">
        <f t="shared" si="39"/>
        <v>-2.0891491787040768</v>
      </c>
      <c r="U96" s="15">
        <f t="shared" si="40"/>
        <v>-8.3972903250264658E-2</v>
      </c>
      <c r="V96" s="14">
        <f t="shared" si="31"/>
        <v>8.7991049212119419E-4</v>
      </c>
      <c r="W96" s="92">
        <f t="shared" si="41"/>
        <v>-8.3972903250264658E-2</v>
      </c>
    </row>
    <row r="97" spans="1:23" x14ac:dyDescent="0.25">
      <c r="A97" s="81">
        <v>77</v>
      </c>
      <c r="B97" s="9">
        <f t="shared" si="32"/>
        <v>-6</v>
      </c>
      <c r="C97" s="10">
        <f t="shared" si="27"/>
        <v>-9.7082039324993707E-2</v>
      </c>
      <c r="D97" s="10">
        <f t="shared" si="1"/>
        <v>-0.74763454986912214</v>
      </c>
      <c r="E97" s="15">
        <f t="shared" si="2"/>
        <v>0.66411036721466343</v>
      </c>
      <c r="F97" s="14">
        <f t="shared" si="42"/>
        <v>1</v>
      </c>
      <c r="G97" s="14">
        <f t="shared" si="33"/>
        <v>-0.47999999999999865</v>
      </c>
      <c r="H97" s="10" cm="1">
        <f t="array" ref="H97">+(1/Nx)*SUM(($D$21:$D$220)*COS(2*PI()*($B$21:$B$220)*($G97)))+(1/Nx)*SUM(($E$21:$E$220)*SIN(2*PI()*($B$21:$B$220)*($G97)))</f>
        <v>1.7585932710062481E-15</v>
      </c>
      <c r="I97" s="15" cm="1">
        <f t="array" ref="I97">(1/Nx)*SUM(($E$21:$E$220)*COS(2*PI()*($B$21:$B$220)*($G97)))-(1/Nx)*SUM(($D$21:$D$220)*SIN(2*PI()*($B$21:$B$220)*($G97)))</f>
        <v>2.193245585146997E-15</v>
      </c>
      <c r="J97" s="15">
        <f t="shared" si="34"/>
        <v>2.8112233083828913E-15</v>
      </c>
      <c r="K97" s="10">
        <f t="shared" si="28"/>
        <v>0.28475697986529575</v>
      </c>
      <c r="L97" s="15">
        <f t="shared" si="29"/>
        <v>0</v>
      </c>
      <c r="M97" s="14">
        <f t="shared" si="30"/>
        <v>0.28475697986529575</v>
      </c>
      <c r="N97" s="15">
        <f t="shared" si="35"/>
        <v>5.0077170866317081E-16</v>
      </c>
      <c r="O97" s="15">
        <f t="shared" si="36"/>
        <v>6.2454198892935219E-16</v>
      </c>
      <c r="P97" s="14">
        <f t="shared" si="37"/>
        <v>8.0051545902203707E-16</v>
      </c>
      <c r="Q97" s="10" cm="1">
        <f t="array" ref="Q97">+SUM(($N$21:$N$220)*COS(2*PI()*($B$21:$B$220)*($G97)))-SUM(($O$21:$O$220)*SIN(2*PI()*($B$21:$B$220)*($G97)))</f>
        <v>-0.54049878513332195</v>
      </c>
      <c r="R97" s="15" cm="1">
        <f t="array" ref="R97">SUM(($O$21:$O$220)*COS(2*PI()*($B$21:$B$220)*($G97)))+SUM(($N$21:$N$220)*SIN(2*PI()*($B$21:$B$220)*($G97)))</f>
        <v>0.54821536943123816</v>
      </c>
      <c r="S97" s="15">
        <f t="shared" si="38"/>
        <v>0.76985649832369785</v>
      </c>
      <c r="T97" s="10">
        <f t="shared" si="39"/>
        <v>-2.3491068124483978</v>
      </c>
      <c r="U97" s="15">
        <f t="shared" si="40"/>
        <v>-9.4421844594472837E-2</v>
      </c>
      <c r="V97" s="14">
        <f t="shared" si="31"/>
        <v>2.6601947305210012E-3</v>
      </c>
      <c r="W97" s="92">
        <f t="shared" si="41"/>
        <v>-9.4421844594472837E-2</v>
      </c>
    </row>
    <row r="98" spans="1:23" x14ac:dyDescent="0.25">
      <c r="A98" s="81">
        <v>78</v>
      </c>
      <c r="B98" s="9">
        <f t="shared" si="32"/>
        <v>-5.75</v>
      </c>
      <c r="C98" s="10">
        <f t="shared" si="27"/>
        <v>-0.10692078290260415</v>
      </c>
      <c r="D98" s="10">
        <f t="shared" si="1"/>
        <v>-0.88628891770003759</v>
      </c>
      <c r="E98" s="15">
        <f t="shared" si="2"/>
        <v>0.46313276105464196</v>
      </c>
      <c r="F98" s="14">
        <f t="shared" si="42"/>
        <v>1</v>
      </c>
      <c r="G98" s="14">
        <f t="shared" si="33"/>
        <v>-0.45999999999999863</v>
      </c>
      <c r="H98" s="10" cm="1">
        <f t="array" ref="H98">+(1/Nx)*SUM(($D$21:$D$220)*COS(2*PI()*($B$21:$B$220)*($G98)))+(1/Nx)*SUM(($E$21:$E$220)*SIN(2*PI()*($B$21:$B$220)*($G98)))</f>
        <v>-1.2187473252822655E-15</v>
      </c>
      <c r="I98" s="15" cm="1">
        <f t="array" ref="I98">(1/Nx)*SUM(($E$21:$E$220)*COS(2*PI()*($B$21:$B$220)*($G98)))-(1/Nx)*SUM(($D$21:$D$220)*SIN(2*PI()*($B$21:$B$220)*($G98)))</f>
        <v>-1.1553258350005535E-15</v>
      </c>
      <c r="J98" s="15">
        <f t="shared" si="34"/>
        <v>1.6793221334521863E-15</v>
      </c>
      <c r="K98" s="10">
        <f t="shared" si="28"/>
        <v>0.31051382059050303</v>
      </c>
      <c r="L98" s="15">
        <f t="shared" si="29"/>
        <v>0</v>
      </c>
      <c r="M98" s="14">
        <f t="shared" si="30"/>
        <v>0.31051382059050303</v>
      </c>
      <c r="N98" s="15">
        <f t="shared" si="35"/>
        <v>-3.7843788830785281E-16</v>
      </c>
      <c r="O98" s="15">
        <f t="shared" si="36"/>
        <v>-3.58744639052935E-16</v>
      </c>
      <c r="P98" s="14">
        <f t="shared" si="37"/>
        <v>5.2145273166043291E-16</v>
      </c>
      <c r="Q98" s="10" cm="1">
        <f t="array" ref="Q98">+SUM(($N$21:$N$220)*COS(2*PI()*($B$21:$B$220)*($G98)))-SUM(($O$21:$O$220)*SIN(2*PI()*($B$21:$B$220)*($G98)))</f>
        <v>-0.67473189679671275</v>
      </c>
      <c r="R98" s="15" cm="1">
        <f t="array" ref="R98">SUM(($O$21:$O$220)*COS(2*PI()*($B$21:$B$220)*($G98)))+SUM(($N$21:$N$220)*SIN(2*PI()*($B$21:$B$220)*($G98)))</f>
        <v>0.44997303983088821</v>
      </c>
      <c r="S98" s="15">
        <f t="shared" si="38"/>
        <v>0.81101101665115494</v>
      </c>
      <c r="T98" s="10">
        <f t="shared" si="39"/>
        <v>-2.5534343373814297</v>
      </c>
      <c r="U98" s="15">
        <f t="shared" si="40"/>
        <v>-0.10263474564408137</v>
      </c>
      <c r="V98" s="14">
        <f t="shared" si="31"/>
        <v>4.2860372585229092E-3</v>
      </c>
      <c r="W98" s="92">
        <f t="shared" si="41"/>
        <v>-0.10263474564408137</v>
      </c>
    </row>
    <row r="99" spans="1:23" x14ac:dyDescent="0.25">
      <c r="A99" s="81">
        <v>79</v>
      </c>
      <c r="B99" s="9">
        <f t="shared" si="32"/>
        <v>-5.5</v>
      </c>
      <c r="C99" s="10">
        <f t="shared" si="27"/>
        <v>-0.11412678195541845</v>
      </c>
      <c r="D99" s="10">
        <f t="shared" si="1"/>
        <v>-0.95466924619160887</v>
      </c>
      <c r="E99" s="15">
        <f t="shared" si="2"/>
        <v>0.29766865870619508</v>
      </c>
      <c r="F99" s="14">
        <f t="shared" si="42"/>
        <v>1</v>
      </c>
      <c r="G99" s="14">
        <f t="shared" si="33"/>
        <v>-0.43999999999999861</v>
      </c>
      <c r="H99" s="10" cm="1">
        <f t="array" ref="H99">+(1/Nx)*SUM(($D$21:$D$220)*COS(2*PI()*($B$21:$B$220)*($G99)))+(1/Nx)*SUM(($E$21:$E$220)*SIN(2*PI()*($B$21:$B$220)*($G99)))</f>
        <v>-1.4779844015322394E-16</v>
      </c>
      <c r="I99" s="15" cm="1">
        <f t="array" ref="I99">(1/Nx)*SUM(($E$21:$E$220)*COS(2*PI()*($B$21:$B$220)*($G99)))-(1/Nx)*SUM(($D$21:$D$220)*SIN(2*PI()*($B$21:$B$220)*($G99)))</f>
        <v>1.3339329640871254E-15</v>
      </c>
      <c r="J99" s="15">
        <f t="shared" si="34"/>
        <v>1.3420959472370038E-15</v>
      </c>
      <c r="K99" s="10">
        <f t="shared" si="28"/>
        <v>0.33683012874893503</v>
      </c>
      <c r="L99" s="15">
        <f t="shared" si="29"/>
        <v>0</v>
      </c>
      <c r="M99" s="14">
        <f t="shared" si="30"/>
        <v>0.33683012874893503</v>
      </c>
      <c r="N99" s="15">
        <f t="shared" si="35"/>
        <v>-4.9782967625702188E-17</v>
      </c>
      <c r="O99" s="15">
        <f t="shared" si="36"/>
        <v>4.4930881203591502E-16</v>
      </c>
      <c r="P99" s="14">
        <f t="shared" si="37"/>
        <v>4.5205835070126391E-16</v>
      </c>
      <c r="Q99" s="10" cm="1">
        <f t="array" ref="Q99">+SUM(($N$21:$N$220)*COS(2*PI()*($B$21:$B$220)*($G99)))-SUM(($O$21:$O$220)*SIN(2*PI()*($B$21:$B$220)*($G99)))</f>
        <v>-0.76116921811903515</v>
      </c>
      <c r="R99" s="15" cm="1">
        <f t="array" ref="R99">SUM(($O$21:$O$220)*COS(2*PI()*($B$21:$B$220)*($G99)))+SUM(($N$21:$N$220)*SIN(2*PI()*($B$21:$B$220)*($G99)))</f>
        <v>0.35896575930567648</v>
      </c>
      <c r="S99" s="15">
        <f t="shared" si="38"/>
        <v>0.84156698780658223</v>
      </c>
      <c r="T99" s="10">
        <f t="shared" si="39"/>
        <v>-2.7009238319384936</v>
      </c>
      <c r="U99" s="15">
        <f t="shared" si="40"/>
        <v>-0.10856305425081926</v>
      </c>
      <c r="V99" s="14">
        <f t="shared" si="31"/>
        <v>5.5637277045993191E-3</v>
      </c>
      <c r="W99" s="92">
        <f t="shared" si="41"/>
        <v>-0.10856305425081926</v>
      </c>
    </row>
    <row r="100" spans="1:23" x14ac:dyDescent="0.25">
      <c r="A100" s="81">
        <v>80</v>
      </c>
      <c r="B100" s="9">
        <f t="shared" si="32"/>
        <v>-5.25</v>
      </c>
      <c r="C100" s="10">
        <f t="shared" si="27"/>
        <v>-0.11852260087141653</v>
      </c>
      <c r="D100" s="10">
        <f t="shared" si="1"/>
        <v>-0.98145495284324347</v>
      </c>
      <c r="E100" s="15">
        <f t="shared" si="2"/>
        <v>0.19169291989916271</v>
      </c>
      <c r="F100" s="14">
        <f t="shared" si="42"/>
        <v>1</v>
      </c>
      <c r="G100" s="14">
        <f t="shared" si="33"/>
        <v>-0.4199999999999986</v>
      </c>
      <c r="H100" s="10" cm="1">
        <f t="array" ref="H100">+(1/Nx)*SUM(($D$21:$D$220)*COS(2*PI()*($B$21:$B$220)*($G100)))+(1/Nx)*SUM(($E$21:$E$220)*SIN(2*PI()*($B$21:$B$220)*($G100)))</f>
        <v>4.4728110104585996E-15</v>
      </c>
      <c r="I100" s="15" cm="1">
        <f t="array" ref="I100">(1/Nx)*SUM(($E$21:$E$220)*COS(2*PI()*($B$21:$B$220)*($G100)))-(1/Nx)*SUM(($D$21:$D$220)*SIN(2*PI()*($B$21:$B$220)*($G100)))</f>
        <v>-1.4722945085310358E-15</v>
      </c>
      <c r="J100" s="15">
        <f t="shared" si="34"/>
        <v>4.7088947169298999E-15</v>
      </c>
      <c r="K100" s="10">
        <f t="shared" si="28"/>
        <v>0.3636706650166428</v>
      </c>
      <c r="L100" s="15">
        <f t="shared" si="29"/>
        <v>0</v>
      </c>
      <c r="M100" s="14">
        <f t="shared" si="30"/>
        <v>0.3636706650166428</v>
      </c>
      <c r="N100" s="15">
        <f t="shared" si="35"/>
        <v>1.6266301546672411E-15</v>
      </c>
      <c r="O100" s="15">
        <f t="shared" si="36"/>
        <v>-5.3543032301783309E-16</v>
      </c>
      <c r="P100" s="14">
        <f t="shared" si="37"/>
        <v>1.7124868731992527E-15</v>
      </c>
      <c r="Q100" s="10" cm="1">
        <f t="array" ref="Q100">+SUM(($N$21:$N$220)*COS(2*PI()*($B$21:$B$220)*($G100)))-SUM(($O$21:$O$220)*SIN(2*PI()*($B$21:$B$220)*($G100)))</f>
        <v>-0.80771829780006177</v>
      </c>
      <c r="R100" s="15" cm="1">
        <f t="array" ref="R100">SUM(($O$21:$O$220)*COS(2*PI()*($B$21:$B$220)*($G100)))+SUM(($N$21:$N$220)*SIN(2*PI()*($B$21:$B$220)*($G100)))</f>
        <v>0.29615893416854322</v>
      </c>
      <c r="S100" s="15">
        <f t="shared" si="38"/>
        <v>0.86030166970015631</v>
      </c>
      <c r="T100" s="10">
        <f t="shared" si="39"/>
        <v>-2.7901527069544141</v>
      </c>
      <c r="U100" s="15">
        <f t="shared" si="40"/>
        <v>-0.11214958974824589</v>
      </c>
      <c r="V100" s="14">
        <f t="shared" si="31"/>
        <v>6.3730111231707683E-3</v>
      </c>
      <c r="W100" s="92">
        <f t="shared" si="41"/>
        <v>-0.11214958974824589</v>
      </c>
    </row>
    <row r="101" spans="1:23" x14ac:dyDescent="0.25">
      <c r="A101" s="81">
        <v>81</v>
      </c>
      <c r="B101" s="9">
        <f t="shared" si="32"/>
        <v>-5</v>
      </c>
      <c r="C101" s="10">
        <f t="shared" si="27"/>
        <v>-0.12</v>
      </c>
      <c r="D101" s="10">
        <f t="shared" si="1"/>
        <v>-0.98783632991233017</v>
      </c>
      <c r="E101" s="15">
        <f t="shared" si="2"/>
        <v>0.1554972196064548</v>
      </c>
      <c r="F101" s="14">
        <f t="shared" si="42"/>
        <v>1</v>
      </c>
      <c r="G101" s="14">
        <f t="shared" si="33"/>
        <v>-0.39999999999999858</v>
      </c>
      <c r="H101" s="10" cm="1">
        <f t="array" ref="H101">+(1/Nx)*SUM(($D$21:$D$220)*COS(2*PI()*($B$21:$B$220)*($G101)))+(1/Nx)*SUM(($E$21:$E$220)*SIN(2*PI()*($B$21:$B$220)*($G101)))</f>
        <v>0.13010656063475556</v>
      </c>
      <c r="I101" s="15" cm="1">
        <f t="array" ref="I101">(1/Nx)*SUM(($E$21:$E$220)*COS(2*PI()*($B$21:$B$220)*($G101)))-(1/Nx)*SUM(($D$21:$D$220)*SIN(2*PI()*($B$21:$B$220)*($G101)))</f>
        <v>1.7158496845581796E-15</v>
      </c>
      <c r="J101" s="15">
        <f t="shared" si="34"/>
        <v>0.13010656063475556</v>
      </c>
      <c r="K101" s="10">
        <f t="shared" si="28"/>
        <v>0.39100221895577253</v>
      </c>
      <c r="L101" s="15">
        <f t="shared" si="29"/>
        <v>0</v>
      </c>
      <c r="M101" s="14">
        <f t="shared" si="30"/>
        <v>0.39100221895577253</v>
      </c>
      <c r="N101" s="15">
        <f t="shared" si="35"/>
        <v>5.0871953908893187E-2</v>
      </c>
      <c r="O101" s="15">
        <f t="shared" si="36"/>
        <v>6.7090103405681061E-16</v>
      </c>
      <c r="P101" s="14">
        <f t="shared" si="37"/>
        <v>5.0871953908893187E-2</v>
      </c>
      <c r="Q101" s="10" cm="1">
        <f t="array" ref="Q101">+SUM(($N$21:$N$220)*COS(2*PI()*($B$21:$B$220)*($G101)))-SUM(($O$21:$O$220)*SIN(2*PI()*($B$21:$B$220)*($G101)))</f>
        <v>-0.82218659236890623</v>
      </c>
      <c r="R101" s="15" cm="1">
        <f t="array" ref="R101">SUM(($O$21:$O$220)*COS(2*PI()*($B$21:$B$220)*($G101)))+SUM(($N$21:$N$220)*SIN(2*PI()*($B$21:$B$220)*($G101)))</f>
        <v>0.27389041366921291</v>
      </c>
      <c r="S101" s="15">
        <f t="shared" si="38"/>
        <v>0.8666064570328833</v>
      </c>
      <c r="T101" s="10">
        <f t="shared" si="39"/>
        <v>-2.8200301527315537</v>
      </c>
      <c r="U101" s="15">
        <f t="shared" si="40"/>
        <v>-0.11335050727447303</v>
      </c>
      <c r="V101" s="14">
        <f t="shared" si="31"/>
        <v>6.6494927255270949E-3</v>
      </c>
      <c r="W101" s="92">
        <f t="shared" si="41"/>
        <v>-0.11335050727447303</v>
      </c>
    </row>
    <row r="102" spans="1:23" x14ac:dyDescent="0.25">
      <c r="A102" s="81">
        <v>82</v>
      </c>
      <c r="B102" s="9">
        <f t="shared" si="32"/>
        <v>-4.75</v>
      </c>
      <c r="C102" s="10">
        <f t="shared" si="27"/>
        <v>-0.11852260087141651</v>
      </c>
      <c r="D102" s="10">
        <f t="shared" si="1"/>
        <v>-0.98145495284324347</v>
      </c>
      <c r="E102" s="15">
        <f t="shared" si="2"/>
        <v>0.19169291989916271</v>
      </c>
      <c r="F102" s="14">
        <f t="shared" si="42"/>
        <v>1</v>
      </c>
      <c r="G102" s="14">
        <f t="shared" si="33"/>
        <v>-0.37999999999999856</v>
      </c>
      <c r="H102" s="10" cm="1">
        <f t="array" ref="H102">+(1/Nx)*SUM(($D$21:$D$220)*COS(2*PI()*($B$21:$B$220)*($G102)))+(1/Nx)*SUM(($E$21:$E$220)*SIN(2*PI()*($B$21:$B$220)*($G102)))</f>
        <v>-1.5057607938295804E-14</v>
      </c>
      <c r="I102" s="15" cm="1">
        <f t="array" ref="I102">(1/Nx)*SUM(($E$21:$E$220)*COS(2*PI()*($B$21:$B$220)*($G102)))-(1/Nx)*SUM(($D$21:$D$220)*SIN(2*PI()*($B$21:$B$220)*($G102)))</f>
        <v>-2.7840230121256584E-15</v>
      </c>
      <c r="J102" s="15">
        <f t="shared" si="34"/>
        <v>1.5312816232015391E-14</v>
      </c>
      <c r="K102" s="10">
        <f t="shared" si="28"/>
        <v>0.41879334135815527</v>
      </c>
      <c r="L102" s="15">
        <f t="shared" si="29"/>
        <v>0</v>
      </c>
      <c r="M102" s="14">
        <f t="shared" si="30"/>
        <v>0.41879334135815527</v>
      </c>
      <c r="N102" s="15">
        <f t="shared" si="35"/>
        <v>-6.3060259413399832E-15</v>
      </c>
      <c r="O102" s="15">
        <f t="shared" si="36"/>
        <v>-1.1659302996661006E-15</v>
      </c>
      <c r="P102" s="14">
        <f t="shared" si="37"/>
        <v>6.4129054754091225E-15</v>
      </c>
      <c r="Q102" s="10" cm="1">
        <f t="array" ref="Q102">+SUM(($N$21:$N$220)*COS(2*PI()*($B$21:$B$220)*($G102)))-SUM(($O$21:$O$220)*SIN(2*PI()*($B$21:$B$220)*($G102)))</f>
        <v>-0.80771829780005677</v>
      </c>
      <c r="R102" s="15" cm="1">
        <f t="array" ref="R102">SUM(($O$21:$O$220)*COS(2*PI()*($B$21:$B$220)*($G102)))+SUM(($N$21:$N$220)*SIN(2*PI()*($B$21:$B$220)*($G102)))</f>
        <v>0.29615893416855332</v>
      </c>
      <c r="S102" s="15">
        <f t="shared" si="38"/>
        <v>0.86030166970015509</v>
      </c>
      <c r="T102" s="10">
        <f t="shared" si="39"/>
        <v>-2.7901527069544008</v>
      </c>
      <c r="U102" s="15">
        <f t="shared" si="40"/>
        <v>-0.11214958974824535</v>
      </c>
      <c r="V102" s="14">
        <f t="shared" si="31"/>
        <v>6.3730111231712957E-3</v>
      </c>
      <c r="W102" s="92">
        <f t="shared" si="41"/>
        <v>-0.11214958974824535</v>
      </c>
    </row>
    <row r="103" spans="1:23" x14ac:dyDescent="0.25">
      <c r="A103" s="81">
        <v>83</v>
      </c>
      <c r="B103" s="9">
        <f t="shared" si="32"/>
        <v>-4.5</v>
      </c>
      <c r="C103" s="10">
        <f t="shared" si="27"/>
        <v>-0.11412678195541842</v>
      </c>
      <c r="D103" s="10">
        <f t="shared" si="1"/>
        <v>-0.95466924619160864</v>
      </c>
      <c r="E103" s="15">
        <f t="shared" si="2"/>
        <v>0.29766865870619591</v>
      </c>
      <c r="F103" s="14">
        <f t="shared" si="42"/>
        <v>1</v>
      </c>
      <c r="G103" s="14">
        <f t="shared" si="33"/>
        <v>-0.35999999999999854</v>
      </c>
      <c r="H103" s="10" cm="1">
        <f t="array" ref="H103">+(1/Nx)*SUM(($D$21:$D$220)*COS(2*PI()*($B$21:$B$220)*($G103)))+(1/Nx)*SUM(($E$21:$E$220)*SIN(2*PI()*($B$21:$B$220)*($G103)))</f>
        <v>1.0903916658477897E-14</v>
      </c>
      <c r="I103" s="15" cm="1">
        <f t="array" ref="I103">(1/Nx)*SUM(($E$21:$E$220)*COS(2*PI()*($B$21:$B$220)*($G103)))-(1/Nx)*SUM(($D$21:$D$220)*SIN(2*PI()*($B$21:$B$220)*($G103)))</f>
        <v>4.5891068722880839E-15</v>
      </c>
      <c r="J103" s="15">
        <f t="shared" si="34"/>
        <v>1.1830270511713312E-14</v>
      </c>
      <c r="K103" s="10">
        <f t="shared" si="28"/>
        <v>0.4470141201830829</v>
      </c>
      <c r="L103" s="15">
        <f t="shared" si="29"/>
        <v>0</v>
      </c>
      <c r="M103" s="14">
        <f t="shared" si="30"/>
        <v>0.4470141201830829</v>
      </c>
      <c r="N103" s="15">
        <f t="shared" si="35"/>
        <v>4.8742047116391584E-15</v>
      </c>
      <c r="O103" s="15">
        <f t="shared" si="36"/>
        <v>2.0513955709419971E-15</v>
      </c>
      <c r="P103" s="14">
        <f t="shared" si="37"/>
        <v>5.288297964321395E-15</v>
      </c>
      <c r="Q103" s="10" cm="1">
        <f t="array" ref="Q103">+SUM(($N$21:$N$220)*COS(2*PI()*($B$21:$B$220)*($G103)))-SUM(($O$21:$O$220)*SIN(2*PI()*($B$21:$B$220)*($G103)))</f>
        <v>-0.76116921811902294</v>
      </c>
      <c r="R103" s="15" cm="1">
        <f t="array" ref="R103">SUM(($O$21:$O$220)*COS(2*PI()*($B$21:$B$220)*($G103)))+SUM(($N$21:$N$220)*SIN(2*PI()*($B$21:$B$220)*($G103)))</f>
        <v>0.35896575930569563</v>
      </c>
      <c r="S103" s="15">
        <f t="shared" si="38"/>
        <v>0.84156698780657946</v>
      </c>
      <c r="T103" s="10">
        <f t="shared" si="39"/>
        <v>-2.700923831938467</v>
      </c>
      <c r="U103" s="15">
        <f t="shared" si="40"/>
        <v>-0.10856305425081819</v>
      </c>
      <c r="V103" s="14">
        <f t="shared" si="31"/>
        <v>5.5637277046003599E-3</v>
      </c>
      <c r="W103" s="92">
        <f t="shared" si="41"/>
        <v>-0.10856305425081819</v>
      </c>
    </row>
    <row r="104" spans="1:23" x14ac:dyDescent="0.25">
      <c r="A104" s="81">
        <v>84</v>
      </c>
      <c r="B104" s="9">
        <f t="shared" si="32"/>
        <v>-4.25</v>
      </c>
      <c r="C104" s="10">
        <f t="shared" si="27"/>
        <v>-0.10692078290260414</v>
      </c>
      <c r="D104" s="10">
        <f t="shared" si="1"/>
        <v>-0.88628891770003737</v>
      </c>
      <c r="E104" s="15">
        <f t="shared" si="2"/>
        <v>0.46313276105464235</v>
      </c>
      <c r="F104" s="14">
        <f t="shared" si="42"/>
        <v>1</v>
      </c>
      <c r="G104" s="14">
        <f t="shared" si="33"/>
        <v>-0.33999999999999853</v>
      </c>
      <c r="H104" s="10" cm="1">
        <f t="array" ref="H104">+(1/Nx)*SUM(($D$21:$D$220)*COS(2*PI()*($B$21:$B$220)*($G104)))+(1/Nx)*SUM(($E$21:$E$220)*SIN(2*PI()*($B$21:$B$220)*($G104)))</f>
        <v>-1.0050710264053464E-14</v>
      </c>
      <c r="I104" s="15" cm="1">
        <f t="array" ref="I104">(1/Nx)*SUM(($E$21:$E$220)*COS(2*PI()*($B$21:$B$220)*($G104)))-(1/Nx)*SUM(($D$21:$D$220)*SIN(2*PI()*($B$21:$B$220)*($G104)))</f>
        <v>-8.0248307998687096E-15</v>
      </c>
      <c r="J104" s="15">
        <f t="shared" si="34"/>
        <v>1.2861364087003801E-14</v>
      </c>
      <c r="K104" s="10">
        <f t="shared" si="28"/>
        <v>0.4756359910563191</v>
      </c>
      <c r="L104" s="15">
        <f t="shared" si="29"/>
        <v>0</v>
      </c>
      <c r="M104" s="14">
        <f t="shared" si="30"/>
        <v>0.4756359910563191</v>
      </c>
      <c r="N104" s="15">
        <f t="shared" si="35"/>
        <v>-4.7804795372629879E-15</v>
      </c>
      <c r="O104" s="15">
        <f t="shared" si="36"/>
        <v>-3.8168983505548276E-15</v>
      </c>
      <c r="P104" s="14">
        <f t="shared" si="37"/>
        <v>6.1173276538582035E-15</v>
      </c>
      <c r="Q104" s="10" cm="1">
        <f t="array" ref="Q104">+SUM(($N$21:$N$220)*COS(2*PI()*($B$21:$B$220)*($G104)))-SUM(($O$21:$O$220)*SIN(2*PI()*($B$21:$B$220)*($G104)))</f>
        <v>-0.67473189679669254</v>
      </c>
      <c r="R104" s="15" cm="1">
        <f t="array" ref="R104">SUM(($O$21:$O$220)*COS(2*PI()*($B$21:$B$220)*($G104)))+SUM(($N$21:$N$220)*SIN(2*PI()*($B$21:$B$220)*($G104)))</f>
        <v>0.44997303983091219</v>
      </c>
      <c r="S104" s="15">
        <f t="shared" si="38"/>
        <v>0.8110110166511515</v>
      </c>
      <c r="T104" s="10">
        <f t="shared" si="39"/>
        <v>-2.5534343373813915</v>
      </c>
      <c r="U104" s="15">
        <f t="shared" si="40"/>
        <v>-0.10263474564407984</v>
      </c>
      <c r="V104" s="14">
        <f t="shared" si="31"/>
        <v>4.2860372585244218E-3</v>
      </c>
      <c r="W104" s="92">
        <f t="shared" si="41"/>
        <v>-0.10263474564407984</v>
      </c>
    </row>
    <row r="105" spans="1:23" x14ac:dyDescent="0.25">
      <c r="A105" s="81">
        <v>85</v>
      </c>
      <c r="B105" s="9">
        <f t="shared" si="32"/>
        <v>-4</v>
      </c>
      <c r="C105" s="10">
        <f t="shared" si="27"/>
        <v>-9.708203932499368E-2</v>
      </c>
      <c r="D105" s="10">
        <f t="shared" si="1"/>
        <v>-0.74763454986912181</v>
      </c>
      <c r="E105" s="15">
        <f t="shared" si="2"/>
        <v>0.66411036721466377</v>
      </c>
      <c r="F105" s="14">
        <f t="shared" si="42"/>
        <v>1</v>
      </c>
      <c r="G105" s="14">
        <f t="shared" si="33"/>
        <v>-0.31999999999999851</v>
      </c>
      <c r="H105" s="10" cm="1">
        <f t="array" ref="H105">+(1/Nx)*SUM(($D$21:$D$220)*COS(2*PI()*($B$21:$B$220)*($G105)))+(1/Nx)*SUM(($E$21:$E$220)*SIN(2*PI()*($B$21:$B$220)*($G105)))</f>
        <v>1.0473913403252766E-14</v>
      </c>
      <c r="I105" s="15" cm="1">
        <f t="array" ref="I105">(1/Nx)*SUM(($E$21:$E$220)*COS(2*PI()*($B$21:$B$220)*($G105)))-(1/Nx)*SUM(($D$21:$D$220)*SIN(2*PI()*($B$21:$B$220)*($G105)))</f>
        <v>1.9192564204573156E-14</v>
      </c>
      <c r="J105" s="15">
        <f t="shared" si="34"/>
        <v>2.1864523382079492E-14</v>
      </c>
      <c r="K105" s="10">
        <f t="shared" si="28"/>
        <v>0.50463157546869308</v>
      </c>
      <c r="L105" s="15">
        <f t="shared" si="29"/>
        <v>0</v>
      </c>
      <c r="M105" s="14">
        <f t="shared" si="30"/>
        <v>0.50463157546869308</v>
      </c>
      <c r="N105" s="15">
        <f t="shared" si="35"/>
        <v>5.285467422006104E-15</v>
      </c>
      <c r="O105" s="15">
        <f t="shared" si="36"/>
        <v>9.6851739118377955E-15</v>
      </c>
      <c r="P105" s="14">
        <f t="shared" si="37"/>
        <v>1.103352888117085E-14</v>
      </c>
      <c r="Q105" s="10" cm="1">
        <f t="array" ref="Q105">+SUM(($N$21:$N$220)*COS(2*PI()*($B$21:$B$220)*($G105)))-SUM(($O$21:$O$220)*SIN(2*PI()*($B$21:$B$220)*($G105)))</f>
        <v>-0.5404987851332903</v>
      </c>
      <c r="R105" s="15" cm="1">
        <f t="array" ref="R105">SUM(($O$21:$O$220)*COS(2*PI()*($B$21:$B$220)*($G105)))+SUM(($N$21:$N$220)*SIN(2*PI()*($B$21:$B$220)*($G105)))</f>
        <v>0.54821536943126181</v>
      </c>
      <c r="S105" s="15">
        <f t="shared" si="38"/>
        <v>0.76985649832369252</v>
      </c>
      <c r="T105" s="10">
        <f t="shared" si="39"/>
        <v>-2.3491068124483472</v>
      </c>
      <c r="U105" s="15">
        <f t="shared" si="40"/>
        <v>-9.4421844594470811E-2</v>
      </c>
      <c r="V105" s="14">
        <f t="shared" si="31"/>
        <v>2.6601947305229996E-3</v>
      </c>
      <c r="W105" s="92">
        <f t="shared" si="41"/>
        <v>-9.4421844594470811E-2</v>
      </c>
    </row>
    <row r="106" spans="1:23" x14ac:dyDescent="0.25">
      <c r="A106" s="81">
        <v>86</v>
      </c>
      <c r="B106" s="9">
        <f t="shared" si="32"/>
        <v>-3.75</v>
      </c>
      <c r="C106" s="10">
        <f t="shared" si="27"/>
        <v>-8.4852813742385694E-2</v>
      </c>
      <c r="D106" s="10">
        <f t="shared" si="1"/>
        <v>-0.51434526769443334</v>
      </c>
      <c r="E106" s="15">
        <f t="shared" si="2"/>
        <v>0.85758320039535618</v>
      </c>
      <c r="F106" s="14">
        <f t="shared" si="42"/>
        <v>1</v>
      </c>
      <c r="G106" s="14">
        <f t="shared" si="33"/>
        <v>-0.29999999999999849</v>
      </c>
      <c r="H106" s="10" cm="1">
        <f t="array" ref="H106">+(1/Nx)*SUM(($D$21:$D$220)*COS(2*PI()*($B$21:$B$220)*($G106)))+(1/Nx)*SUM(($E$21:$E$220)*SIN(2*PI()*($B$21:$B$220)*($G106)))</f>
        <v>-1.1656370313417598E-14</v>
      </c>
      <c r="I106" s="15" cm="1">
        <f t="array" ref="I106">(1/Nx)*SUM(($E$21:$E$220)*COS(2*PI()*($B$21:$B$220)*($G106)))-(1/Nx)*SUM(($D$21:$D$220)*SIN(2*PI()*($B$21:$B$220)*($G106)))</f>
        <v>0.30648290911310916</v>
      </c>
      <c r="J106" s="15">
        <f t="shared" si="34"/>
        <v>0.30648290911310916</v>
      </c>
      <c r="K106" s="10">
        <f t="shared" si="28"/>
        <v>0.53397454138952272</v>
      </c>
      <c r="L106" s="15">
        <f t="shared" si="29"/>
        <v>0</v>
      </c>
      <c r="M106" s="14">
        <f t="shared" si="30"/>
        <v>0.53397454138952272</v>
      </c>
      <c r="N106" s="15">
        <f t="shared" si="35"/>
        <v>-6.2242049923736086E-15</v>
      </c>
      <c r="O106" s="15">
        <f t="shared" si="36"/>
        <v>0.16365407083739925</v>
      </c>
      <c r="P106" s="14">
        <f t="shared" si="37"/>
        <v>0.16365407083739925</v>
      </c>
      <c r="Q106" s="10" cm="1">
        <f t="array" ref="Q106">+SUM(($N$21:$N$220)*COS(2*PI()*($B$21:$B$220)*($G106)))-SUM(($O$21:$O$220)*SIN(2*PI()*($B$21:$B$220)*($G106)))</f>
        <v>-0.35682724785596798</v>
      </c>
      <c r="R106" s="15" cm="1">
        <f t="array" ref="R106">SUM(($O$21:$O$220)*COS(2*PI()*($B$21:$B$220)*($G106)))+SUM(($N$21:$N$220)*SIN(2*PI()*($B$21:$B$220)*($G106)))</f>
        <v>0.62559920410829506</v>
      </c>
      <c r="S106" s="15">
        <f t="shared" si="38"/>
        <v>0.72020833721458444</v>
      </c>
      <c r="T106" s="10">
        <f t="shared" si="39"/>
        <v>-2.0891491787040124</v>
      </c>
      <c r="U106" s="15">
        <f t="shared" si="40"/>
        <v>-8.3972903250262063E-2</v>
      </c>
      <c r="V106" s="14">
        <f t="shared" si="31"/>
        <v>8.7991049212376158E-4</v>
      </c>
      <c r="W106" s="92">
        <f t="shared" si="41"/>
        <v>-8.3972903250262063E-2</v>
      </c>
    </row>
    <row r="107" spans="1:23" x14ac:dyDescent="0.25">
      <c r="A107" s="81">
        <v>87</v>
      </c>
      <c r="B107" s="9">
        <f t="shared" si="32"/>
        <v>-3.5</v>
      </c>
      <c r="C107" s="10">
        <f t="shared" si="27"/>
        <v>-7.0534230275096754E-2</v>
      </c>
      <c r="D107" s="10">
        <f t="shared" si="1"/>
        <v>-0.18297740323861778</v>
      </c>
      <c r="E107" s="15">
        <f t="shared" si="2"/>
        <v>0.98311711911859834</v>
      </c>
      <c r="F107" s="14">
        <f t="shared" si="42"/>
        <v>1</v>
      </c>
      <c r="G107" s="14">
        <f t="shared" si="33"/>
        <v>-0.27999999999999847</v>
      </c>
      <c r="H107" s="10" cm="1">
        <f t="array" ref="H107">+(1/Nx)*SUM(($D$21:$D$220)*COS(2*PI()*($B$21:$B$220)*($G107)))+(1/Nx)*SUM(($E$21:$E$220)*SIN(2*PI()*($B$21:$B$220)*($G107)))</f>
        <v>1.3362644324388384E-14</v>
      </c>
      <c r="I107" s="15" cm="1">
        <f t="array" ref="I107">(1/Nx)*SUM(($E$21:$E$220)*COS(2*PI()*($B$21:$B$220)*($G107)))-(1/Nx)*SUM(($D$21:$D$220)*SIN(2*PI()*($B$21:$B$220)*($G107)))</f>
        <v>-2.783231978220613E-14</v>
      </c>
      <c r="J107" s="15">
        <f t="shared" si="34"/>
        <v>3.0873909499755483E-14</v>
      </c>
      <c r="K107" s="10">
        <f t="shared" si="28"/>
        <v>0.56363948217271231</v>
      </c>
      <c r="L107" s="15">
        <f t="shared" si="29"/>
        <v>0</v>
      </c>
      <c r="M107" s="14">
        <f t="shared" si="30"/>
        <v>0.56363948217271231</v>
      </c>
      <c r="N107" s="15">
        <f t="shared" si="35"/>
        <v>7.5317139274564028E-15</v>
      </c>
      <c r="O107" s="15">
        <f t="shared" si="36"/>
        <v>-1.5687394309707999E-14</v>
      </c>
      <c r="P107" s="14">
        <f t="shared" si="37"/>
        <v>1.7401754363089362E-14</v>
      </c>
      <c r="Q107" s="10" cm="1">
        <f t="array" ref="Q107">+SUM(($N$21:$N$220)*COS(2*PI()*($B$21:$B$220)*($G107)))-SUM(($O$21:$O$220)*SIN(2*PI()*($B$21:$B$220)*($G107)))</f>
        <v>-0.13429299594048935</v>
      </c>
      <c r="R107" s="15" cm="1">
        <f t="array" ref="R107">SUM(($O$21:$O$220)*COS(2*PI()*($B$21:$B$220)*($G107)))+SUM(($N$21:$N$220)*SIN(2*PI()*($B$21:$B$220)*($G107)))</f>
        <v>0.65170543223096</v>
      </c>
      <c r="S107" s="15">
        <f t="shared" si="38"/>
        <v>0.66539806068098417</v>
      </c>
      <c r="T107" s="10">
        <f t="shared" si="39"/>
        <v>-1.7740157509106744</v>
      </c>
      <c r="U107" s="15">
        <f t="shared" si="40"/>
        <v>-7.1306182695902554E-2</v>
      </c>
      <c r="V107" s="14">
        <f t="shared" si="31"/>
        <v>-7.7195242080566886E-4</v>
      </c>
      <c r="W107" s="92">
        <f t="shared" si="41"/>
        <v>-7.1306182695902554E-2</v>
      </c>
    </row>
    <row r="108" spans="1:23" x14ac:dyDescent="0.25">
      <c r="A108" s="81">
        <v>88</v>
      </c>
      <c r="B108" s="9">
        <f t="shared" si="32"/>
        <v>-3.25</v>
      </c>
      <c r="C108" s="10">
        <f t="shared" si="27"/>
        <v>-5.4478859968745602E-2</v>
      </c>
      <c r="D108" s="10">
        <f t="shared" si="1"/>
        <v>0.21376262087818845</v>
      </c>
      <c r="E108" s="15">
        <f t="shared" si="2"/>
        <v>0.97688563399984951</v>
      </c>
      <c r="F108" s="14">
        <f t="shared" si="42"/>
        <v>1</v>
      </c>
      <c r="G108" s="14">
        <f t="shared" si="33"/>
        <v>-0.25999999999999845</v>
      </c>
      <c r="H108" s="10" cm="1">
        <f t="array" ref="H108">+(1/Nx)*SUM(($D$21:$D$220)*COS(2*PI()*($B$21:$B$220)*($G108)))+(1/Nx)*SUM(($E$21:$E$220)*SIN(2*PI()*($B$21:$B$220)*($G108)))</f>
        <v>-1.6465231955642422E-14</v>
      </c>
      <c r="I108" s="15" cm="1">
        <f t="array" ref="I108">(1/Nx)*SUM(($E$21:$E$220)*COS(2*PI()*($B$21:$B$220)*($G108)))-(1/Nx)*SUM(($D$21:$D$220)*SIN(2*PI()*($B$21:$B$220)*($G108)))</f>
        <v>1.6886353426670552E-14</v>
      </c>
      <c r="J108" s="15">
        <f t="shared" si="34"/>
        <v>2.3585012092503508E-14</v>
      </c>
      <c r="K108" s="10">
        <f t="shared" si="28"/>
        <v>0.59360181050223915</v>
      </c>
      <c r="L108" s="15">
        <f t="shared" si="29"/>
        <v>0</v>
      </c>
      <c r="M108" s="14">
        <f t="shared" si="30"/>
        <v>0.59360181050223915</v>
      </c>
      <c r="N108" s="15">
        <f t="shared" si="35"/>
        <v>-9.7737914992086663E-15</v>
      </c>
      <c r="O108" s="15">
        <f t="shared" si="36"/>
        <v>1.0023769966852331E-14</v>
      </c>
      <c r="P108" s="14">
        <f t="shared" si="37"/>
        <v>1.4000105878827287E-14</v>
      </c>
      <c r="Q108" s="10" cm="1">
        <f t="array" ref="Q108">+SUM(($N$21:$N$220)*COS(2*PI()*($B$21:$B$220)*($G108)))-SUM(($O$21:$O$220)*SIN(2*PI()*($B$21:$B$220)*($G108)))</f>
        <v>0.1016840235406964</v>
      </c>
      <c r="R108" s="15" cm="1">
        <f t="array" ref="R108">SUM(($O$21:$O$220)*COS(2*PI()*($B$21:$B$220)*($G108)))+SUM(($N$21:$N$220)*SIN(2*PI()*($B$21:$B$220)*($G108)))</f>
        <v>0.60183352794246381</v>
      </c>
      <c r="S108" s="15">
        <f t="shared" si="38"/>
        <v>0.61036320006951372</v>
      </c>
      <c r="T108" s="10">
        <f t="shared" si="39"/>
        <v>-1.4034199895613231</v>
      </c>
      <c r="U108" s="15">
        <f t="shared" si="40"/>
        <v>-5.6410165537352223E-2</v>
      </c>
      <c r="V108" s="14">
        <f t="shared" si="31"/>
        <v>-1.931305568606491E-3</v>
      </c>
      <c r="W108" s="92">
        <f t="shared" si="41"/>
        <v>-5.6410165537352223E-2</v>
      </c>
    </row>
    <row r="109" spans="1:23" x14ac:dyDescent="0.25">
      <c r="A109" s="81">
        <v>89</v>
      </c>
      <c r="B109" s="9">
        <f t="shared" si="32"/>
        <v>-3</v>
      </c>
      <c r="C109" s="10">
        <f t="shared" si="27"/>
        <v>-3.7082039324993682E-2</v>
      </c>
      <c r="D109" s="10">
        <f t="shared" si="1"/>
        <v>0.60378266406462466</v>
      </c>
      <c r="E109" s="15">
        <f t="shared" si="2"/>
        <v>0.7971489789086007</v>
      </c>
      <c r="F109" s="14">
        <f t="shared" si="42"/>
        <v>1</v>
      </c>
      <c r="G109" s="14">
        <f t="shared" si="33"/>
        <v>-0.23999999999999846</v>
      </c>
      <c r="H109" s="10" cm="1">
        <f t="array" ref="H109">+(1/Nx)*SUM(($D$21:$D$220)*COS(2*PI()*($B$21:$B$220)*($G109)))+(1/Nx)*SUM(($E$21:$E$220)*SIN(2*PI()*($B$21:$B$220)*($G109)))</f>
        <v>2.2596924331708126E-14</v>
      </c>
      <c r="I109" s="15" cm="1">
        <f t="array" ref="I109">(1/Nx)*SUM(($E$21:$E$220)*COS(2*PI()*($B$21:$B$220)*($G109)))-(1/Nx)*SUM(($D$21:$D$220)*SIN(2*PI()*($B$21:$B$220)*($G109)))</f>
        <v>-1.3510026430907374E-14</v>
      </c>
      <c r="J109" s="15">
        <f t="shared" si="34"/>
        <v>2.6327586357597586E-14</v>
      </c>
      <c r="K109" s="10">
        <f t="shared" si="28"/>
        <v>0.62383766478107539</v>
      </c>
      <c r="L109" s="15">
        <f t="shared" si="29"/>
        <v>0</v>
      </c>
      <c r="M109" s="14">
        <f t="shared" si="30"/>
        <v>0.62383766478107539</v>
      </c>
      <c r="N109" s="15">
        <f t="shared" si="35"/>
        <v>1.409681250632746E-14</v>
      </c>
      <c r="O109" s="15">
        <f t="shared" si="36"/>
        <v>-8.4280633397878628E-15</v>
      </c>
      <c r="P109" s="14">
        <f t="shared" si="37"/>
        <v>1.6424139992645778E-14</v>
      </c>
      <c r="Q109" s="10" cm="1">
        <f t="array" ref="Q109">+SUM(($N$21:$N$220)*COS(2*PI()*($B$21:$B$220)*($G109)))-SUM(($O$21:$O$220)*SIN(2*PI()*($B$21:$B$220)*($G109)))</f>
        <v>0.31388373122227914</v>
      </c>
      <c r="R109" s="15" cm="1">
        <f t="array" ref="R109">SUM(($O$21:$O$220)*COS(2*PI()*($B$21:$B$220)*($G109)))+SUM(($N$21:$N$220)*SIN(2*PI()*($B$21:$B$220)*($G109)))</f>
        <v>0.46598993504547093</v>
      </c>
      <c r="S109" s="15">
        <f t="shared" si="38"/>
        <v>0.56184483292961074</v>
      </c>
      <c r="T109" s="10">
        <f t="shared" si="39"/>
        <v>-0.97801953547308595</v>
      </c>
      <c r="U109" s="15">
        <f t="shared" si="40"/>
        <v>-3.9311285506233994E-2</v>
      </c>
      <c r="V109" s="14">
        <f t="shared" si="31"/>
        <v>-2.2292461812401811E-3</v>
      </c>
      <c r="W109" s="92">
        <f t="shared" si="41"/>
        <v>-3.9311285506233994E-2</v>
      </c>
    </row>
    <row r="110" spans="1:23" x14ac:dyDescent="0.25">
      <c r="A110" s="81">
        <v>90</v>
      </c>
      <c r="B110" s="9">
        <f t="shared" si="32"/>
        <v>-2.75</v>
      </c>
      <c r="C110" s="10">
        <f t="shared" si="27"/>
        <v>-1.8772135804827669E-2</v>
      </c>
      <c r="D110" s="10">
        <f t="shared" si="1"/>
        <v>0.89290981716861484</v>
      </c>
      <c r="E110" s="15">
        <f t="shared" si="2"/>
        <v>0.45023555879551624</v>
      </c>
      <c r="F110" s="14">
        <f t="shared" si="42"/>
        <v>1</v>
      </c>
      <c r="G110" s="14">
        <f t="shared" si="33"/>
        <v>-0.21999999999999847</v>
      </c>
      <c r="H110" s="10" cm="1">
        <f t="array" ref="H110">+(1/Nx)*SUM(($D$21:$D$220)*COS(2*PI()*($B$21:$B$220)*($G110)))+(1/Nx)*SUM(($E$21:$E$220)*SIN(2*PI()*($B$21:$B$220)*($G110)))</f>
        <v>-4.1274553219672327E-14</v>
      </c>
      <c r="I110" s="15" cm="1">
        <f t="array" ref="I110">(1/Nx)*SUM(($E$21:$E$220)*COS(2*PI()*($B$21:$B$220)*($G110)))-(1/Nx)*SUM(($D$21:$D$220)*SIN(2*PI()*($B$21:$B$220)*($G110)))</f>
        <v>1.1977502323290424E-14</v>
      </c>
      <c r="J110" s="15">
        <f t="shared" si="34"/>
        <v>4.2977311518846668E-14</v>
      </c>
      <c r="K110" s="10">
        <f t="shared" si="28"/>
        <v>0.65432382587039195</v>
      </c>
      <c r="L110" s="15">
        <f t="shared" si="29"/>
        <v>0</v>
      </c>
      <c r="M110" s="14">
        <f t="shared" si="30"/>
        <v>0.65432382587039195</v>
      </c>
      <c r="N110" s="15">
        <f t="shared" si="35"/>
        <v>-2.70069235737871E-14</v>
      </c>
      <c r="O110" s="15">
        <f t="shared" si="36"/>
        <v>7.8371651445468984E-15</v>
      </c>
      <c r="P110" s="14">
        <f t="shared" si="37"/>
        <v>2.8121078898635418E-14</v>
      </c>
      <c r="Q110" s="10" cm="1">
        <f t="array" ref="Q110">+SUM(($N$21:$N$220)*COS(2*PI()*($B$21:$B$220)*($G110)))-SUM(($O$21:$O$220)*SIN(2*PI()*($B$21:$B$220)*($G110)))</f>
        <v>0.46217671872109439</v>
      </c>
      <c r="R110" s="15" cm="1">
        <f t="array" ref="R110">SUM(($O$21:$O$220)*COS(2*PI()*($B$21:$B$220)*($G110)))+SUM(($N$21:$N$220)*SIN(2*PI()*($B$21:$B$220)*($G110)))</f>
        <v>0.25496522615527417</v>
      </c>
      <c r="S110" s="15">
        <f t="shared" si="38"/>
        <v>0.52783954557820667</v>
      </c>
      <c r="T110" s="10">
        <f t="shared" si="39"/>
        <v>-0.50411814579144287</v>
      </c>
      <c r="U110" s="15">
        <f t="shared" si="40"/>
        <v>-2.0262920769261117E-2</v>
      </c>
      <c r="V110" s="14">
        <f t="shared" si="31"/>
        <v>-1.4907849644333179E-3</v>
      </c>
      <c r="W110" s="92">
        <f t="shared" si="41"/>
        <v>-2.0262920769261117E-2</v>
      </c>
    </row>
    <row r="111" spans="1:23" x14ac:dyDescent="0.25">
      <c r="A111" s="81">
        <v>91</v>
      </c>
      <c r="B111" s="9">
        <f t="shared" si="32"/>
        <v>-2.5</v>
      </c>
      <c r="C111" s="10">
        <f t="shared" si="27"/>
        <v>7.3508907294517198E-18</v>
      </c>
      <c r="D111" s="10">
        <f t="shared" si="1"/>
        <v>1</v>
      </c>
      <c r="E111" s="15">
        <f t="shared" si="2"/>
        <v>-1.8288170035527587E-16</v>
      </c>
      <c r="F111" s="14">
        <f t="shared" si="42"/>
        <v>1</v>
      </c>
      <c r="G111" s="14">
        <f t="shared" si="33"/>
        <v>-0.19999999999999848</v>
      </c>
      <c r="H111" s="10" cm="1">
        <f t="array" ref="H111">+(1/Nx)*SUM(($D$21:$D$220)*COS(2*PI()*($B$21:$B$220)*($G111)))+(1/Nx)*SUM(($E$21:$E$220)*SIN(2*PI()*($B$21:$B$220)*($G111)))</f>
        <v>-0.48584417991453765</v>
      </c>
      <c r="I111" s="15" cm="1">
        <f t="array" ref="I111">(1/Nx)*SUM(($E$21:$E$220)*COS(2*PI()*($B$21:$B$220)*($G111)))-(1/Nx)*SUM(($D$21:$D$220)*SIN(2*PI()*($B$21:$B$220)*($G111)))</f>
        <v>-1.1623479956313077E-14</v>
      </c>
      <c r="J111" s="15">
        <f t="shared" si="34"/>
        <v>0.48584417991453765</v>
      </c>
      <c r="K111" s="10">
        <f t="shared" si="28"/>
        <v>0.68503764247429499</v>
      </c>
      <c r="L111" s="15">
        <f t="shared" si="29"/>
        <v>0</v>
      </c>
      <c r="M111" s="14">
        <f t="shared" si="30"/>
        <v>0.68503764247429499</v>
      </c>
      <c r="N111" s="15">
        <f t="shared" si="35"/>
        <v>-0.33282155161851212</v>
      </c>
      <c r="O111" s="15">
        <f t="shared" si="36"/>
        <v>-7.9625213066199318E-15</v>
      </c>
      <c r="P111" s="14">
        <f t="shared" si="37"/>
        <v>0.33282155161851212</v>
      </c>
      <c r="Q111" s="10" cm="1">
        <f t="array" ref="Q111">+SUM(($N$21:$N$220)*COS(2*PI()*($B$21:$B$220)*($G111)))-SUM(($O$21:$O$220)*SIN(2*PI()*($B$21:$B$220)*($G111)))</f>
        <v>0.51550772792809785</v>
      </c>
      <c r="R111" s="15" cm="1">
        <f t="array" ref="R111">SUM(($O$21:$O$220)*COS(2*PI()*($B$21:$B$220)*($G111)))+SUM(($N$21:$N$220)*SIN(2*PI()*($B$21:$B$220)*($G111)))</f>
        <v>-7.9582637792008367E-15</v>
      </c>
      <c r="S111" s="15">
        <f t="shared" si="38"/>
        <v>0.51550772792809785</v>
      </c>
      <c r="T111" s="10">
        <f t="shared" si="39"/>
        <v>1.5437719646194794E-14</v>
      </c>
      <c r="U111" s="15">
        <f t="shared" si="40"/>
        <v>6.2051583078369075E-16</v>
      </c>
      <c r="V111" s="14">
        <f t="shared" si="31"/>
        <v>7.4354675650865587E-16</v>
      </c>
      <c r="W111" s="92">
        <f t="shared" si="41"/>
        <v>6.2051583078369075E-16</v>
      </c>
    </row>
    <row r="112" spans="1:23" x14ac:dyDescent="0.25">
      <c r="A112" s="81">
        <v>92</v>
      </c>
      <c r="B112" s="9">
        <f t="shared" si="32"/>
        <v>-2.25</v>
      </c>
      <c r="C112" s="10">
        <f t="shared" si="27"/>
        <v>1.877213580482771E-2</v>
      </c>
      <c r="D112" s="10">
        <f t="shared" si="1"/>
        <v>0.89290981716861439</v>
      </c>
      <c r="E112" s="15">
        <f t="shared" si="2"/>
        <v>-0.45023555879551719</v>
      </c>
      <c r="F112" s="14">
        <f t="shared" si="42"/>
        <v>1</v>
      </c>
      <c r="G112" s="14">
        <f t="shared" si="33"/>
        <v>-0.17999999999999849</v>
      </c>
      <c r="H112" s="10" cm="1">
        <f t="array" ref="H112">+(1/Nx)*SUM(($D$21:$D$220)*COS(2*PI()*($B$21:$B$220)*($G112)))+(1/Nx)*SUM(($E$21:$E$220)*SIN(2*PI()*($B$21:$B$220)*($G112)))</f>
        <v>3.2189355347878037E-14</v>
      </c>
      <c r="I112" s="15" cm="1">
        <f t="array" ref="I112">(1/Nx)*SUM(($E$21:$E$220)*COS(2*PI()*($B$21:$B$220)*($G112)))-(1/Nx)*SUM(($D$21:$D$220)*SIN(2*PI()*($B$21:$B$220)*($G112)))</f>
        <v>1.2155138007230448E-14</v>
      </c>
      <c r="J112" s="15">
        <f t="shared" si="34"/>
        <v>3.440787668088199E-14</v>
      </c>
      <c r="K112" s="10">
        <f t="shared" si="28"/>
        <v>0.71595696376796614</v>
      </c>
      <c r="L112" s="15">
        <f t="shared" si="29"/>
        <v>0</v>
      </c>
      <c r="M112" s="14">
        <f t="shared" si="30"/>
        <v>0.71595696376796614</v>
      </c>
      <c r="N112" s="15">
        <f t="shared" si="35"/>
        <v>2.3046193120514903E-14</v>
      </c>
      <c r="O112" s="15">
        <f t="shared" si="36"/>
        <v>8.7025557018373177E-15</v>
      </c>
      <c r="P112" s="14">
        <f t="shared" si="37"/>
        <v>2.4634558918146872E-14</v>
      </c>
      <c r="Q112" s="10" cm="1">
        <f t="array" ref="Q112">+SUM(($N$21:$N$220)*COS(2*PI()*($B$21:$B$220)*($G112)))-SUM(($O$21:$O$220)*SIN(2*PI()*($B$21:$B$220)*($G112)))</f>
        <v>0.46217671872109106</v>
      </c>
      <c r="R112" s="15" cm="1">
        <f t="array" ref="R112">SUM(($O$21:$O$220)*COS(2*PI()*($B$21:$B$220)*($G112)))+SUM(($N$21:$N$220)*SIN(2*PI()*($B$21:$B$220)*($G112)))</f>
        <v>-0.25496522615528872</v>
      </c>
      <c r="S112" s="15">
        <f t="shared" si="38"/>
        <v>0.52783954557821078</v>
      </c>
      <c r="T112" s="10">
        <f t="shared" si="39"/>
        <v>0.50411814579146996</v>
      </c>
      <c r="U112" s="15">
        <f t="shared" si="40"/>
        <v>2.0262920769262206E-2</v>
      </c>
      <c r="V112" s="14">
        <f t="shared" si="31"/>
        <v>1.4907849644346263E-3</v>
      </c>
      <c r="W112" s="92">
        <f t="shared" si="41"/>
        <v>2.0262920769262206E-2</v>
      </c>
    </row>
    <row r="113" spans="1:23" x14ac:dyDescent="0.25">
      <c r="A113" s="81">
        <v>93</v>
      </c>
      <c r="B113" s="9">
        <f t="shared" si="32"/>
        <v>-2</v>
      </c>
      <c r="C113" s="10">
        <f t="shared" si="27"/>
        <v>3.7082039324993696E-2</v>
      </c>
      <c r="D113" s="10">
        <f t="shared" si="1"/>
        <v>0.60378266406462433</v>
      </c>
      <c r="E113" s="15">
        <f t="shared" si="2"/>
        <v>-0.79714897890860092</v>
      </c>
      <c r="F113" s="14">
        <f t="shared" si="42"/>
        <v>1</v>
      </c>
      <c r="G113" s="14">
        <f t="shared" si="33"/>
        <v>-0.1599999999999985</v>
      </c>
      <c r="H113" s="10" cm="1">
        <f t="array" ref="H113">+(1/Nx)*SUM(($D$21:$D$220)*COS(2*PI()*($B$21:$B$220)*($G113)))+(1/Nx)*SUM(($E$21:$E$220)*SIN(2*PI()*($B$21:$B$220)*($G113)))</f>
        <v>-1.335844629357652E-14</v>
      </c>
      <c r="I113" s="15" cm="1">
        <f t="array" ref="I113">(1/Nx)*SUM(($E$21:$E$220)*COS(2*PI()*($B$21:$B$220)*($G113)))-(1/Nx)*SUM(($D$21:$D$220)*SIN(2*PI()*($B$21:$B$220)*($G113)))</f>
        <v>-1.3926915176654119E-14</v>
      </c>
      <c r="J113" s="15">
        <f t="shared" si="34"/>
        <v>1.929785101290004E-14</v>
      </c>
      <c r="K113" s="10">
        <f t="shared" si="28"/>
        <v>0.74706007810466424</v>
      </c>
      <c r="L113" s="15">
        <f t="shared" si="29"/>
        <v>0</v>
      </c>
      <c r="M113" s="14">
        <f t="shared" si="30"/>
        <v>0.74706007810466424</v>
      </c>
      <c r="N113" s="15">
        <f t="shared" si="35"/>
        <v>-9.9795619314362369E-15</v>
      </c>
      <c r="O113" s="15">
        <f t="shared" si="36"/>
        <v>-1.040424233962826E-14</v>
      </c>
      <c r="P113" s="14">
        <f t="shared" si="37"/>
        <v>1.4416654084949278E-14</v>
      </c>
      <c r="Q113" s="10" cm="1">
        <f t="array" ref="Q113">+SUM(($N$21:$N$220)*COS(2*PI()*($B$21:$B$220)*($G113)))-SUM(($O$21:$O$220)*SIN(2*PI()*($B$21:$B$220)*($G113)))</f>
        <v>0.31388373122227375</v>
      </c>
      <c r="R113" s="15" cm="1">
        <f t="array" ref="R113">SUM(($O$21:$O$220)*COS(2*PI()*($B$21:$B$220)*($G113)))+SUM(($N$21:$N$220)*SIN(2*PI()*($B$21:$B$220)*($G113)))</f>
        <v>-0.46598993504548292</v>
      </c>
      <c r="S113" s="15">
        <f t="shared" si="38"/>
        <v>0.56184483292961762</v>
      </c>
      <c r="T113" s="10">
        <f t="shared" si="39"/>
        <v>0.97801953547310583</v>
      </c>
      <c r="U113" s="15">
        <f t="shared" si="40"/>
        <v>3.9311285506234792E-2</v>
      </c>
      <c r="V113" s="14">
        <f t="shared" si="31"/>
        <v>2.2292461812412263E-3</v>
      </c>
      <c r="W113" s="92">
        <f t="shared" si="41"/>
        <v>3.9311285506234792E-2</v>
      </c>
    </row>
    <row r="114" spans="1:23" x14ac:dyDescent="0.25">
      <c r="A114" s="81">
        <v>94</v>
      </c>
      <c r="B114" s="9">
        <f t="shared" si="32"/>
        <v>-1.75</v>
      </c>
      <c r="C114" s="10">
        <f t="shared" si="27"/>
        <v>5.4478859968745616E-2</v>
      </c>
      <c r="D114" s="10">
        <f t="shared" si="1"/>
        <v>0.21376262087818823</v>
      </c>
      <c r="E114" s="15">
        <f t="shared" si="2"/>
        <v>-0.97688563399984951</v>
      </c>
      <c r="F114" s="14">
        <f t="shared" si="42"/>
        <v>1</v>
      </c>
      <c r="G114" s="14">
        <f t="shared" si="33"/>
        <v>-0.13999999999999851</v>
      </c>
      <c r="H114" s="10" cm="1">
        <f t="array" ref="H114">+(1/Nx)*SUM(($D$21:$D$220)*COS(2*PI()*($B$21:$B$220)*($G114)))+(1/Nx)*SUM(($E$21:$E$220)*SIN(2*PI()*($B$21:$B$220)*($G114)))</f>
        <v>7.1338768226070209E-15</v>
      </c>
      <c r="I114" s="15" cm="1">
        <f t="array" ref="I114">(1/Nx)*SUM(($E$21:$E$220)*COS(2*PI()*($B$21:$B$220)*($G114)))-(1/Nx)*SUM(($D$21:$D$220)*SIN(2*PI()*($B$21:$B$220)*($G114)))</f>
        <v>1.7776335958785692E-14</v>
      </c>
      <c r="J114" s="15">
        <f t="shared" si="34"/>
        <v>1.9154381186552253E-14</v>
      </c>
      <c r="K114" s="10">
        <f t="shared" si="28"/>
        <v>0.77832565682467569</v>
      </c>
      <c r="L114" s="15">
        <f t="shared" si="29"/>
        <v>0</v>
      </c>
      <c r="M114" s="14">
        <f t="shared" si="30"/>
        <v>0.77832565682467569</v>
      </c>
      <c r="N114" s="15">
        <f t="shared" si="35"/>
        <v>5.5524793636619396E-15</v>
      </c>
      <c r="O114" s="15">
        <f t="shared" si="36"/>
        <v>1.3835778361057975E-14</v>
      </c>
      <c r="P114" s="14">
        <f t="shared" si="37"/>
        <v>1.4908346318093494E-14</v>
      </c>
      <c r="Q114" s="10" cm="1">
        <f t="array" ref="Q114">+SUM(($N$21:$N$220)*COS(2*PI()*($B$21:$B$220)*($G114)))-SUM(($O$21:$O$220)*SIN(2*PI()*($B$21:$B$220)*($G114)))</f>
        <v>0.1016840235406906</v>
      </c>
      <c r="R114" s="15" cm="1">
        <f t="array" ref="R114">SUM(($O$21:$O$220)*COS(2*PI()*($B$21:$B$220)*($G114)))+SUM(($N$21:$N$220)*SIN(2*PI()*($B$21:$B$220)*($G114)))</f>
        <v>-0.60183352794247325</v>
      </c>
      <c r="S114" s="15">
        <f t="shared" si="38"/>
        <v>0.61036320006952216</v>
      </c>
      <c r="T114" s="10">
        <f t="shared" si="39"/>
        <v>1.4034199895613351</v>
      </c>
      <c r="U114" s="15">
        <f t="shared" si="40"/>
        <v>5.6410165537352709E-2</v>
      </c>
      <c r="V114" s="14">
        <f t="shared" si="31"/>
        <v>1.9313055686072235E-3</v>
      </c>
      <c r="W114" s="92">
        <f t="shared" si="41"/>
        <v>5.6410165537352709E-2</v>
      </c>
    </row>
    <row r="115" spans="1:23" x14ac:dyDescent="0.25">
      <c r="A115" s="81">
        <v>95</v>
      </c>
      <c r="B115" s="9">
        <f t="shared" si="32"/>
        <v>-1.5</v>
      </c>
      <c r="C115" s="10">
        <f t="shared" si="27"/>
        <v>7.0534230275096768E-2</v>
      </c>
      <c r="D115" s="10">
        <f t="shared" si="1"/>
        <v>-0.182977403238618</v>
      </c>
      <c r="E115" s="15">
        <f t="shared" si="2"/>
        <v>-0.98311711911859834</v>
      </c>
      <c r="F115" s="14">
        <f t="shared" si="42"/>
        <v>1</v>
      </c>
      <c r="G115" s="14">
        <f t="shared" si="33"/>
        <v>-0.11999999999999851</v>
      </c>
      <c r="H115" s="10" cm="1">
        <f t="array" ref="H115">+(1/Nx)*SUM(($D$21:$D$220)*COS(2*PI()*($B$21:$B$220)*($G115)))+(1/Nx)*SUM(($E$21:$E$220)*SIN(2*PI()*($B$21:$B$220)*($G115)))</f>
        <v>-3.5410910315114562E-15</v>
      </c>
      <c r="I115" s="15" cm="1">
        <f t="array" ref="I115">(1/Nx)*SUM(($E$21:$E$220)*COS(2*PI()*($B$21:$B$220)*($G115)))-(1/Nx)*SUM(($D$21:$D$220)*SIN(2*PI()*($B$21:$B$220)*($G115)))</f>
        <v>-3.0507540937918523E-14</v>
      </c>
      <c r="J115" s="15">
        <f t="shared" si="34"/>
        <v>3.0712365258511523E-14</v>
      </c>
      <c r="K115" s="10">
        <f t="shared" si="28"/>
        <v>0.80973270233821615</v>
      </c>
      <c r="L115" s="15">
        <f t="shared" si="29"/>
        <v>0</v>
      </c>
      <c r="M115" s="14">
        <f t="shared" si="30"/>
        <v>0.80973270233821615</v>
      </c>
      <c r="N115" s="15">
        <f t="shared" si="35"/>
        <v>-2.8673372101713929E-15</v>
      </c>
      <c r="O115" s="15">
        <f t="shared" si="36"/>
        <v>-2.4702953565354523E-14</v>
      </c>
      <c r="P115" s="14">
        <f t="shared" si="37"/>
        <v>2.486880651597288E-14</v>
      </c>
      <c r="Q115" s="10" cm="1">
        <f t="array" ref="Q115">+SUM(($N$21:$N$220)*COS(2*PI()*($B$21:$B$220)*($G115)))-SUM(($O$21:$O$220)*SIN(2*PI()*($B$21:$B$220)*($G115)))</f>
        <v>-0.13429299594049307</v>
      </c>
      <c r="R115" s="15" cm="1">
        <f t="array" ref="R115">SUM(($O$21:$O$220)*COS(2*PI()*($B$21:$B$220)*($G115)))+SUM(($N$21:$N$220)*SIN(2*PI()*($B$21:$B$220)*($G115)))</f>
        <v>-0.65170543223096766</v>
      </c>
      <c r="S115" s="15">
        <f t="shared" si="38"/>
        <v>0.66539806068099239</v>
      </c>
      <c r="T115" s="10">
        <f t="shared" si="39"/>
        <v>1.7740157509106775</v>
      </c>
      <c r="U115" s="15">
        <f t="shared" si="40"/>
        <v>7.1306182695902678E-2</v>
      </c>
      <c r="V115" s="14">
        <f t="shared" si="31"/>
        <v>7.7195242080604074E-4</v>
      </c>
      <c r="W115" s="92">
        <f t="shared" si="41"/>
        <v>7.1306182695902678E-2</v>
      </c>
    </row>
    <row r="116" spans="1:23" x14ac:dyDescent="0.25">
      <c r="A116" s="81">
        <v>96</v>
      </c>
      <c r="B116" s="9">
        <f t="shared" si="32"/>
        <v>-1.25</v>
      </c>
      <c r="C116" s="10">
        <f t="shared" si="27"/>
        <v>8.4852813742385708E-2</v>
      </c>
      <c r="D116" s="10">
        <f t="shared" si="1"/>
        <v>-0.51434526769443367</v>
      </c>
      <c r="E116" s="15">
        <f t="shared" si="2"/>
        <v>-0.85758320039535596</v>
      </c>
      <c r="F116" s="14">
        <f t="shared" si="42"/>
        <v>1</v>
      </c>
      <c r="G116" s="14">
        <f t="shared" si="33"/>
        <v>-9.9999999999998507E-2</v>
      </c>
      <c r="H116" s="10" cm="1">
        <f t="array" ref="H116">+(1/Nx)*SUM(($D$21:$D$220)*COS(2*PI()*($B$21:$B$220)*($G116)))+(1/Nx)*SUM(($E$21:$E$220)*SIN(2*PI()*($B$21:$B$220)*($G116)))</f>
        <v>1.0410422524032015E-15</v>
      </c>
      <c r="I116" s="15" cm="1">
        <f t="array" ref="I116">(1/Nx)*SUM(($E$21:$E$220)*COS(2*PI()*($B$21:$B$220)*($G116)))-(1/Nx)*SUM(($D$21:$D$220)*SIN(2*PI()*($B$21:$B$220)*($G116)))</f>
        <v>-0.34446384520109224</v>
      </c>
      <c r="J116" s="15">
        <f t="shared" si="34"/>
        <v>0.34446384520109224</v>
      </c>
      <c r="K116" s="10">
        <f t="shared" si="28"/>
        <v>0.84126049977275486</v>
      </c>
      <c r="L116" s="15">
        <f t="shared" si="29"/>
        <v>0</v>
      </c>
      <c r="M116" s="14">
        <f t="shared" si="30"/>
        <v>0.84126049977275486</v>
      </c>
      <c r="N116" s="15">
        <f t="shared" si="35"/>
        <v>8.7578772554127168E-16</v>
      </c>
      <c r="O116" s="15">
        <f t="shared" si="36"/>
        <v>-0.28978382656751572</v>
      </c>
      <c r="P116" s="14">
        <f t="shared" si="37"/>
        <v>0.28978382656751572</v>
      </c>
      <c r="Q116" s="10" cm="1">
        <f t="array" ref="Q116">+SUM(($N$21:$N$220)*COS(2*PI()*($B$21:$B$220)*($G116)))-SUM(($O$21:$O$220)*SIN(2*PI()*($B$21:$B$220)*($G116)))</f>
        <v>-0.35682724785596853</v>
      </c>
      <c r="R116" s="15" cm="1">
        <f t="array" ref="R116">SUM(($O$21:$O$220)*COS(2*PI()*($B$21:$B$220)*($G116)))+SUM(($N$21:$N$220)*SIN(2*PI()*($B$21:$B$220)*($G116)))</f>
        <v>-0.62559920410830316</v>
      </c>
      <c r="S116" s="15">
        <f t="shared" si="38"/>
        <v>0.72020833721459177</v>
      </c>
      <c r="T116" s="10">
        <f t="shared" si="39"/>
        <v>2.0891491787040075</v>
      </c>
      <c r="U116" s="15">
        <f t="shared" si="40"/>
        <v>8.3972903250261868E-2</v>
      </c>
      <c r="V116" s="14">
        <f t="shared" si="31"/>
        <v>-8.7991049212370889E-4</v>
      </c>
      <c r="W116" s="92">
        <f t="shared" si="41"/>
        <v>8.3972903250261868E-2</v>
      </c>
    </row>
    <row r="117" spans="1:23" x14ac:dyDescent="0.25">
      <c r="A117" s="81">
        <v>97</v>
      </c>
      <c r="B117" s="9">
        <f t="shared" si="32"/>
        <v>-1</v>
      </c>
      <c r="C117" s="10">
        <f t="shared" ref="C117:C148" si="43">+bo*COS(2*PI()*B117/Period) + ($E$10*0.5*(1-SIGN(0.66+COS(2*PI()*B117/Period)))) * IF(ABS(B117)&lt;=(Period),1,0)  - TAN(RADIANS(Tilt))*$B117</f>
        <v>9.7082039324993694E-2</v>
      </c>
      <c r="D117" s="10">
        <f t="shared" si="1"/>
        <v>-0.74763454986912181</v>
      </c>
      <c r="E117" s="15">
        <f t="shared" si="2"/>
        <v>-0.66411036721466377</v>
      </c>
      <c r="F117" s="14">
        <f t="shared" si="42"/>
        <v>1</v>
      </c>
      <c r="G117" s="14">
        <f t="shared" si="33"/>
        <v>-7.9999999999998503E-2</v>
      </c>
      <c r="H117" s="10" cm="1">
        <f t="array" ref="H117">+(1/Nx)*SUM(($D$21:$D$220)*COS(2*PI()*($B$21:$B$220)*($G117)))+(1/Nx)*SUM(($E$21:$E$220)*SIN(2*PI()*($B$21:$B$220)*($G117)))</f>
        <v>1.2889862788245666E-15</v>
      </c>
      <c r="I117" s="15" cm="1">
        <f t="array" ref="I117">(1/Nx)*SUM(($E$21:$E$220)*COS(2*PI()*($B$21:$B$220)*($G117)))-(1/Nx)*SUM(($D$21:$D$220)*SIN(2*PI()*($B$21:$B$220)*($G117)))</f>
        <v>2.0911952725022332E-14</v>
      </c>
      <c r="J117" s="15">
        <f t="shared" si="34"/>
        <v>2.0951640804494692E-14</v>
      </c>
      <c r="K117" s="10">
        <f t="shared" ref="K117:K148" si="44">+$M117*COS(IF((ABS($G117)*λ&lt;1),(2*PI()/λ)*zoffs*SQRT(1-(ABS($G117)*λ)^2),0))</f>
        <v>0.87288857156954058</v>
      </c>
      <c r="L117" s="15">
        <f t="shared" ref="L117:L148" si="45">+$M117*SIN(IF((ABS($G117)*λ&lt;1),(2*PI()/λ)*zoffs*SQRT(1-(ABS($G117)*λ)^2),0))</f>
        <v>0</v>
      </c>
      <c r="M117" s="14">
        <f t="shared" ref="M117:M148" si="46">+IF(ABS(G117)&lt;fmax,(2/PI())*(ACOS(ABS(G117)/fmax)-(ABS(G117)/fmax)*SQRT(1-(ABS(G117)/fmax)^2) ),0)*IF(q,1,0)+IF(NOT(q),1,0)*IF(ABS(G117)/fmax&lt;=1,1,0)</f>
        <v>0.87288857156954058</v>
      </c>
      <c r="N117" s="15">
        <f t="shared" si="35"/>
        <v>1.1251413916959136E-15</v>
      </c>
      <c r="O117" s="15">
        <f t="shared" si="36"/>
        <v>1.8253804542874506E-14</v>
      </c>
      <c r="P117" s="14">
        <f t="shared" si="37"/>
        <v>1.8288447813873472E-14</v>
      </c>
      <c r="Q117" s="10" cm="1">
        <f t="array" ref="Q117">+SUM(($N$21:$N$220)*COS(2*PI()*($B$21:$B$220)*($G117)))-SUM(($O$21:$O$220)*SIN(2*PI()*($B$21:$B$220)*($G117)))</f>
        <v>-0.54049878513328653</v>
      </c>
      <c r="R117" s="15" cm="1">
        <f t="array" ref="R117">SUM(($O$21:$O$220)*COS(2*PI()*($B$21:$B$220)*($G117)))+SUM(($N$21:$N$220)*SIN(2*PI()*($B$21:$B$220)*($G117)))</f>
        <v>-0.54821536943127269</v>
      </c>
      <c r="S117" s="15">
        <f t="shared" si="38"/>
        <v>0.76985649832369762</v>
      </c>
      <c r="T117" s="10">
        <f t="shared" si="39"/>
        <v>2.3491068124483334</v>
      </c>
      <c r="U117" s="15">
        <f t="shared" si="40"/>
        <v>9.4421844594470256E-2</v>
      </c>
      <c r="V117" s="14">
        <f t="shared" ref="V117:V148" si="47">+(W117-C117)-(AVERAGE($W$21:$W$220)-AVERAGE($C$21:$C$220))</f>
        <v>-2.6601947305233075E-3</v>
      </c>
      <c r="W117" s="92">
        <f t="shared" si="41"/>
        <v>9.4421844594470256E-2</v>
      </c>
    </row>
    <row r="118" spans="1:23" x14ac:dyDescent="0.25">
      <c r="A118" s="81">
        <v>98</v>
      </c>
      <c r="B118" s="9">
        <f t="shared" ref="B118:B149" si="48">+B117+$J$9</f>
        <v>-0.75</v>
      </c>
      <c r="C118" s="10">
        <f t="shared" si="43"/>
        <v>0.10692078290260415</v>
      </c>
      <c r="D118" s="10">
        <f t="shared" si="1"/>
        <v>-0.88628891770003759</v>
      </c>
      <c r="E118" s="15">
        <f t="shared" si="2"/>
        <v>-0.46313276105464196</v>
      </c>
      <c r="F118" s="14">
        <f t="shared" si="42"/>
        <v>1</v>
      </c>
      <c r="G118" s="14">
        <f t="shared" ref="G118:G149" si="49">+G117+$J$10</f>
        <v>-5.9999999999998499E-2</v>
      </c>
      <c r="H118" s="10" cm="1">
        <f t="array" ref="H118">+(1/Nx)*SUM(($D$21:$D$220)*COS(2*PI()*($B$21:$B$220)*($G118)))+(1/Nx)*SUM(($E$21:$E$220)*SIN(2*PI()*($B$21:$B$220)*($G118)))</f>
        <v>-3.9408754037850717E-15</v>
      </c>
      <c r="I118" s="15" cm="1">
        <f t="array" ref="I118">(1/Nx)*SUM(($E$21:$E$220)*COS(2*PI()*($B$21:$B$220)*($G118)))-(1/Nx)*SUM(($D$21:$D$220)*SIN(2*PI()*($B$21:$B$220)*($G118)))</f>
        <v>-7.9602296976233337E-15</v>
      </c>
      <c r="J118" s="15">
        <f t="shared" si="34"/>
        <v>8.8823282863831718E-15</v>
      </c>
      <c r="K118" s="10">
        <f t="shared" si="44"/>
        <v>0.90459663448894601</v>
      </c>
      <c r="L118" s="15">
        <f t="shared" si="45"/>
        <v>0</v>
      </c>
      <c r="M118" s="14">
        <f t="shared" si="46"/>
        <v>0.90459663448894601</v>
      </c>
      <c r="N118" s="15">
        <f t="shared" si="35"/>
        <v>-3.5649026272042418E-15</v>
      </c>
      <c r="O118" s="15">
        <f t="shared" si="36"/>
        <v>-7.2007969942290284E-15</v>
      </c>
      <c r="P118" s="14">
        <f t="shared" si="37"/>
        <v>8.0349242742881848E-15</v>
      </c>
      <c r="Q118" s="10" cm="1">
        <f t="array" ref="Q118">+SUM(($N$21:$N$220)*COS(2*PI()*($B$21:$B$220)*($G118)))-SUM(($O$21:$O$220)*SIN(2*PI()*($B$21:$B$220)*($G118)))</f>
        <v>-0.67473189679668588</v>
      </c>
      <c r="R118" s="15" cm="1">
        <f t="array" ref="R118">SUM(($O$21:$O$220)*COS(2*PI()*($B$21:$B$220)*($G118)))+SUM(($N$21:$N$220)*SIN(2*PI()*($B$21:$B$220)*($G118)))</f>
        <v>-0.44997303983092896</v>
      </c>
      <c r="S118" s="15">
        <f t="shared" si="38"/>
        <v>0.81101101665115527</v>
      </c>
      <c r="T118" s="10">
        <f t="shared" si="39"/>
        <v>2.5534343373813693</v>
      </c>
      <c r="U118" s="15">
        <f t="shared" si="40"/>
        <v>0.10263474564407896</v>
      </c>
      <c r="V118" s="14">
        <f t="shared" si="47"/>
        <v>-4.2860372585250637E-3</v>
      </c>
      <c r="W118" s="92">
        <f t="shared" ref="W118:W149" si="50">+(λ*Ω/(4*PI()))*$T118-(λ*Ω/2)*ROUND(((λ*Ω/(4*PI()))*$T118-$W117)/(Ω*λ/2),0)</f>
        <v>0.10263474564407896</v>
      </c>
    </row>
    <row r="119" spans="1:23" x14ac:dyDescent="0.25">
      <c r="A119" s="81">
        <v>99</v>
      </c>
      <c r="B119" s="9">
        <f t="shared" si="48"/>
        <v>-0.5</v>
      </c>
      <c r="C119" s="10">
        <f t="shared" si="43"/>
        <v>0.11412678195541842</v>
      </c>
      <c r="D119" s="10">
        <f t="shared" si="1"/>
        <v>-0.95466924619160864</v>
      </c>
      <c r="E119" s="15">
        <f t="shared" si="2"/>
        <v>-0.29766865870619591</v>
      </c>
      <c r="F119" s="14">
        <f t="shared" si="42"/>
        <v>1</v>
      </c>
      <c r="G119" s="14">
        <f t="shared" si="49"/>
        <v>-3.9999999999998495E-2</v>
      </c>
      <c r="H119" s="10" cm="1">
        <f t="array" ref="H119">+(1/Nx)*SUM(($D$21:$D$220)*COS(2*PI()*($B$21:$B$220)*($G119)))+(1/Nx)*SUM(($E$21:$E$220)*SIN(2*PI()*($B$21:$B$220)*($G119)))</f>
        <v>8.0302691579658973E-15</v>
      </c>
      <c r="I119" s="15" cm="1">
        <f t="array" ref="I119">(1/Nx)*SUM(($E$21:$E$220)*COS(2*PI()*($B$21:$B$220)*($G119)))-(1/Nx)*SUM(($D$21:$D$220)*SIN(2*PI()*($B$21:$B$220)*($G119)))</f>
        <v>3.3756331063727882E-15</v>
      </c>
      <c r="J119" s="15">
        <f t="shared" si="34"/>
        <v>8.7109196769467644E-15</v>
      </c>
      <c r="K119" s="10">
        <f t="shared" si="44"/>
        <v>0.93636455854316913</v>
      </c>
      <c r="L119" s="15">
        <f t="shared" si="45"/>
        <v>0</v>
      </c>
      <c r="M119" s="14">
        <f t="shared" si="46"/>
        <v>0.93636455854316913</v>
      </c>
      <c r="N119" s="15">
        <f t="shared" si="35"/>
        <v>7.5192594350815642E-15</v>
      </c>
      <c r="O119" s="15">
        <f t="shared" si="36"/>
        <v>3.1608232034524625E-15</v>
      </c>
      <c r="P119" s="14">
        <f t="shared" si="37"/>
        <v>8.156596457809263E-15</v>
      </c>
      <c r="Q119" s="10" cm="1">
        <f t="array" ref="Q119">+SUM(($N$21:$N$220)*COS(2*PI()*($B$21:$B$220)*($G119)))-SUM(($O$21:$O$220)*SIN(2*PI()*($B$21:$B$220)*($G119)))</f>
        <v>-0.76116921811901506</v>
      </c>
      <c r="R119" s="15" cm="1">
        <f t="array" ref="R119">SUM(($O$21:$O$220)*COS(2*PI()*($B$21:$B$220)*($G119)))+SUM(($N$21:$N$220)*SIN(2*PI()*($B$21:$B$220)*($G119)))</f>
        <v>-0.358965759305719</v>
      </c>
      <c r="S119" s="15">
        <f t="shared" si="38"/>
        <v>0.84156698780658223</v>
      </c>
      <c r="T119" s="10">
        <f t="shared" si="39"/>
        <v>2.7009238319384377</v>
      </c>
      <c r="U119" s="15">
        <f t="shared" si="40"/>
        <v>0.10856305425081701</v>
      </c>
      <c r="V119" s="14">
        <f t="shared" si="47"/>
        <v>-5.5637277046012793E-3</v>
      </c>
      <c r="W119" s="92">
        <f t="shared" si="50"/>
        <v>0.10856305425081701</v>
      </c>
    </row>
    <row r="120" spans="1:23" x14ac:dyDescent="0.25">
      <c r="A120" s="81">
        <v>100</v>
      </c>
      <c r="B120" s="9">
        <f t="shared" si="48"/>
        <v>-0.25</v>
      </c>
      <c r="C120" s="10">
        <f t="shared" si="43"/>
        <v>0.11852260087141653</v>
      </c>
      <c r="D120" s="10">
        <f t="shared" si="1"/>
        <v>-0.98145495284324347</v>
      </c>
      <c r="E120" s="15">
        <f t="shared" si="2"/>
        <v>-0.19169291989916271</v>
      </c>
      <c r="F120" s="14">
        <f t="shared" si="42"/>
        <v>1</v>
      </c>
      <c r="G120" s="14">
        <f t="shared" si="49"/>
        <v>-1.9999999999998495E-2</v>
      </c>
      <c r="H120" s="10" cm="1">
        <f t="array" ref="H120">+(1/Nx)*SUM(($D$21:$D$220)*COS(2*PI()*($B$21:$B$220)*($G120)))+(1/Nx)*SUM(($E$21:$E$220)*SIN(2*PI()*($B$21:$B$220)*($G120)))</f>
        <v>-1.8313493083121913E-14</v>
      </c>
      <c r="I120" s="15" cm="1">
        <f t="array" ref="I120">(1/Nx)*SUM(($E$21:$E$220)*COS(2*PI()*($B$21:$B$220)*($G120)))-(1/Nx)*SUM(($D$21:$D$220)*SIN(2*PI()*($B$21:$B$220)*($G120)))</f>
        <v>-7.66071234226118E-16</v>
      </c>
      <c r="J120" s="15">
        <f t="shared" si="34"/>
        <v>1.8329508832520932E-14</v>
      </c>
      <c r="K120" s="10">
        <f t="shared" si="44"/>
        <v>0.96817232742052339</v>
      </c>
      <c r="L120" s="15">
        <f t="shared" si="45"/>
        <v>0</v>
      </c>
      <c r="M120" s="14">
        <f t="shared" si="46"/>
        <v>0.96817232742052339</v>
      </c>
      <c r="N120" s="15">
        <f t="shared" si="35"/>
        <v>-1.7730617221485797E-14</v>
      </c>
      <c r="O120" s="15">
        <f t="shared" si="36"/>
        <v>-7.4168896981061354E-16</v>
      </c>
      <c r="P120" s="14">
        <f t="shared" si="37"/>
        <v>1.774612322685683E-14</v>
      </c>
      <c r="Q120" s="10" cm="1">
        <f t="array" ref="Q120">+SUM(($N$21:$N$220)*COS(2*PI()*($B$21:$B$220)*($G120)))-SUM(($O$21:$O$220)*SIN(2*PI()*($B$21:$B$220)*($G120)))</f>
        <v>-0.80771829780004689</v>
      </c>
      <c r="R120" s="15" cm="1">
        <f t="array" ref="R120">SUM(($O$21:$O$220)*COS(2*PI()*($B$21:$B$220)*($G120)))+SUM(($N$21:$N$220)*SIN(2*PI()*($B$21:$B$220)*($G120)))</f>
        <v>-0.29615893416858485</v>
      </c>
      <c r="S120" s="15">
        <f t="shared" si="38"/>
        <v>0.86030166970015665</v>
      </c>
      <c r="T120" s="10">
        <f t="shared" si="39"/>
        <v>2.7901527069543626</v>
      </c>
      <c r="U120" s="15">
        <f t="shared" si="40"/>
        <v>0.11214958974824382</v>
      </c>
      <c r="V120" s="14">
        <f t="shared" si="47"/>
        <v>-6.3730111231725759E-3</v>
      </c>
      <c r="W120" s="92">
        <f t="shared" si="50"/>
        <v>0.11214958974824382</v>
      </c>
    </row>
    <row r="121" spans="1:23" x14ac:dyDescent="0.25">
      <c r="A121" s="81">
        <v>101</v>
      </c>
      <c r="B121" s="9">
        <f t="shared" si="48"/>
        <v>0</v>
      </c>
      <c r="C121" s="10">
        <f t="shared" si="43"/>
        <v>0.12</v>
      </c>
      <c r="D121" s="10">
        <f t="shared" si="1"/>
        <v>-0.98783632991233017</v>
      </c>
      <c r="E121" s="15">
        <f t="shared" si="2"/>
        <v>-0.1554972196064548</v>
      </c>
      <c r="F121" s="14">
        <f t="shared" si="42"/>
        <v>1</v>
      </c>
      <c r="G121" s="14">
        <f t="shared" si="49"/>
        <v>1.5057399771478686E-15</v>
      </c>
      <c r="H121" s="10" cm="1">
        <f t="array" ref="H121">+(1/Nx)*SUM(($D$21:$D$220)*COS(2*PI()*($B$21:$B$220)*($G121)))+(1/Nx)*SUM(($E$21:$E$220)*SIN(2*PI()*($B$21:$B$220)*($G121)))</f>
        <v>-0.25508334003818017</v>
      </c>
      <c r="I121" s="15" cm="1">
        <f t="array" ref="I121">(1/Nx)*SUM(($E$21:$E$220)*COS(2*PI()*($B$21:$B$220)*($G121)))-(1/Nx)*SUM(($D$21:$D$220)*SIN(2*PI()*($B$21:$B$220)*($G121)))</f>
        <v>-1.2903451232319866E-15</v>
      </c>
      <c r="J121" s="15">
        <f t="shared" si="34"/>
        <v>0.25508334003818017</v>
      </c>
      <c r="K121" s="10">
        <f t="shared" si="44"/>
        <v>0.99999999999999778</v>
      </c>
      <c r="L121" s="15">
        <f t="shared" si="45"/>
        <v>0</v>
      </c>
      <c r="M121" s="14">
        <f t="shared" si="46"/>
        <v>0.99999999999999778</v>
      </c>
      <c r="N121" s="15">
        <f t="shared" si="35"/>
        <v>-0.25508334003817962</v>
      </c>
      <c r="O121" s="15">
        <f t="shared" si="36"/>
        <v>-1.2903451232319837E-15</v>
      </c>
      <c r="P121" s="14">
        <f t="shared" si="37"/>
        <v>0.25508334003817962</v>
      </c>
      <c r="Q121" s="10" cm="1">
        <f t="array" ref="Q121">+SUM(($N$21:$N$220)*COS(2*PI()*($B$21:$B$220)*($G121)))-SUM(($O$21:$O$220)*SIN(2*PI()*($B$21:$B$220)*($G121)))</f>
        <v>-0.82218659236889335</v>
      </c>
      <c r="R121" s="15" cm="1">
        <f t="array" ref="R121">SUM(($O$21:$O$220)*COS(2*PI()*($B$21:$B$220)*($G121)))+SUM(($N$21:$N$220)*SIN(2*PI()*($B$21:$B$220)*($G121)))</f>
        <v>-0.27389041366925226</v>
      </c>
      <c r="S121" s="15">
        <f t="shared" si="38"/>
        <v>0.86660645703288353</v>
      </c>
      <c r="T121" s="10">
        <f t="shared" si="39"/>
        <v>2.8200301527315061</v>
      </c>
      <c r="U121" s="15">
        <f t="shared" si="40"/>
        <v>0.11335050727447112</v>
      </c>
      <c r="V121" s="14">
        <f t="shared" si="47"/>
        <v>-6.6494927255287498E-3</v>
      </c>
      <c r="W121" s="92">
        <f t="shared" si="50"/>
        <v>0.11335050727447112</v>
      </c>
    </row>
    <row r="122" spans="1:23" x14ac:dyDescent="0.25">
      <c r="A122" s="81">
        <v>102</v>
      </c>
      <c r="B122" s="9">
        <f t="shared" si="48"/>
        <v>0.25</v>
      </c>
      <c r="C122" s="10">
        <f t="shared" si="43"/>
        <v>0.11852260087141653</v>
      </c>
      <c r="D122" s="10">
        <f t="shared" si="1"/>
        <v>-0.98145495284324347</v>
      </c>
      <c r="E122" s="15">
        <f t="shared" si="2"/>
        <v>-0.19169291989916271</v>
      </c>
      <c r="F122" s="14">
        <f t="shared" si="42"/>
        <v>1</v>
      </c>
      <c r="G122" s="14">
        <f t="shared" si="49"/>
        <v>2.0000000000001506E-2</v>
      </c>
      <c r="H122" s="10" cm="1">
        <f t="array" ref="H122">+(1/Nx)*SUM(($D$21:$D$220)*COS(2*PI()*($B$21:$B$220)*($G122)))+(1/Nx)*SUM(($E$21:$E$220)*SIN(2*PI()*($B$21:$B$220)*($G122)))</f>
        <v>1.8667957804585635E-14</v>
      </c>
      <c r="I122" s="15" cm="1">
        <f t="array" ref="I122">(1/Nx)*SUM(($E$21:$E$220)*COS(2*PI()*($B$21:$B$220)*($G122)))-(1/Nx)*SUM(($D$21:$D$220)*SIN(2*PI()*($B$21:$B$220)*($G122)))</f>
        <v>3.1982055892498808E-15</v>
      </c>
      <c r="J122" s="15">
        <f t="shared" si="34"/>
        <v>1.8939935786187315E-14</v>
      </c>
      <c r="K122" s="10">
        <f t="shared" si="44"/>
        <v>0.96817232742051862</v>
      </c>
      <c r="L122" s="15">
        <f t="shared" si="45"/>
        <v>0</v>
      </c>
      <c r="M122" s="14">
        <f t="shared" si="46"/>
        <v>0.96817232742051862</v>
      </c>
      <c r="N122" s="15">
        <f t="shared" si="35"/>
        <v>1.8073800155853709E-14</v>
      </c>
      <c r="O122" s="15">
        <f t="shared" si="36"/>
        <v>3.0964141489133684E-15</v>
      </c>
      <c r="P122" s="14">
        <f t="shared" si="37"/>
        <v>1.8337121711308143E-14</v>
      </c>
      <c r="Q122" s="10" cm="1">
        <f t="array" ref="Q122">+SUM(($N$21:$N$220)*COS(2*PI()*($B$21:$B$220)*($G122)))-SUM(($O$21:$O$220)*SIN(2*PI()*($B$21:$B$220)*($G122)))</f>
        <v>-0.80771829780004412</v>
      </c>
      <c r="R122" s="15" cm="1">
        <f t="array" ref="R122">SUM(($O$21:$O$220)*COS(2*PI()*($B$21:$B$220)*($G122)))+SUM(($N$21:$N$220)*SIN(2*PI()*($B$21:$B$220)*($G122)))</f>
        <v>-0.29615893416858824</v>
      </c>
      <c r="S122" s="15">
        <f t="shared" si="38"/>
        <v>0.8603016697001552</v>
      </c>
      <c r="T122" s="10">
        <f t="shared" si="39"/>
        <v>2.7901527069543577</v>
      </c>
      <c r="U122" s="15">
        <f t="shared" si="40"/>
        <v>0.11214958974824361</v>
      </c>
      <c r="V122" s="14">
        <f t="shared" si="47"/>
        <v>-6.3730111231727841E-3</v>
      </c>
      <c r="W122" s="92">
        <f t="shared" si="50"/>
        <v>0.11214958974824361</v>
      </c>
    </row>
    <row r="123" spans="1:23" x14ac:dyDescent="0.25">
      <c r="A123" s="81">
        <v>103</v>
      </c>
      <c r="B123" s="9">
        <f t="shared" si="48"/>
        <v>0.5</v>
      </c>
      <c r="C123" s="10">
        <f t="shared" si="43"/>
        <v>0.11412678195541842</v>
      </c>
      <c r="D123" s="10">
        <f t="shared" si="1"/>
        <v>-0.95466924619160864</v>
      </c>
      <c r="E123" s="15">
        <f t="shared" si="2"/>
        <v>-0.29766865870619591</v>
      </c>
      <c r="F123" s="14">
        <f t="shared" si="42"/>
        <v>1</v>
      </c>
      <c r="G123" s="14">
        <f t="shared" si="49"/>
        <v>4.0000000000001507E-2</v>
      </c>
      <c r="H123" s="10" cm="1">
        <f t="array" ref="H123">+(1/Nx)*SUM(($D$21:$D$220)*COS(2*PI()*($B$21:$B$220)*($G123)))+(1/Nx)*SUM(($E$21:$E$220)*SIN(2*PI()*($B$21:$B$220)*($G123)))</f>
        <v>-8.3083626783997383E-15</v>
      </c>
      <c r="I123" s="15" cm="1">
        <f t="array" ref="I123">(1/Nx)*SUM(($E$21:$E$220)*COS(2*PI()*($B$21:$B$220)*($G123)))-(1/Nx)*SUM(($D$21:$D$220)*SIN(2*PI()*($B$21:$B$220)*($G123)))</f>
        <v>-5.7333304770423865E-15</v>
      </c>
      <c r="J123" s="15">
        <f t="shared" si="34"/>
        <v>1.00945514390095E-14</v>
      </c>
      <c r="K123" s="10">
        <f t="shared" si="44"/>
        <v>0.93636455854316425</v>
      </c>
      <c r="L123" s="15">
        <f t="shared" si="45"/>
        <v>0</v>
      </c>
      <c r="M123" s="14">
        <f t="shared" si="46"/>
        <v>0.93636455854316425</v>
      </c>
      <c r="N123" s="15">
        <f t="shared" si="35"/>
        <v>-7.7796563515762732E-15</v>
      </c>
      <c r="O123" s="15">
        <f t="shared" si="36"/>
        <v>-5.3684874611178635E-15</v>
      </c>
      <c r="P123" s="14">
        <f t="shared" si="37"/>
        <v>9.4521802018793937E-15</v>
      </c>
      <c r="Q123" s="10" cm="1">
        <f t="array" ref="Q123">+SUM(($N$21:$N$220)*COS(2*PI()*($B$21:$B$220)*($G123)))-SUM(($O$21:$O$220)*SIN(2*PI()*($B$21:$B$220)*($G123)))</f>
        <v>-0.76116921811900895</v>
      </c>
      <c r="R123" s="15" cm="1">
        <f t="array" ref="R123">SUM(($O$21:$O$220)*COS(2*PI()*($B$21:$B$220)*($G123)))+SUM(($N$21:$N$220)*SIN(2*PI()*($B$21:$B$220)*($G123)))</f>
        <v>-0.35896575930572466</v>
      </c>
      <c r="S123" s="15">
        <f t="shared" si="38"/>
        <v>0.84156698780657913</v>
      </c>
      <c r="T123" s="10">
        <f t="shared" si="39"/>
        <v>2.7009238319384283</v>
      </c>
      <c r="U123" s="15">
        <f t="shared" si="40"/>
        <v>0.10856305425081664</v>
      </c>
      <c r="V123" s="14">
        <f t="shared" si="47"/>
        <v>-5.563727704601654E-3</v>
      </c>
      <c r="W123" s="92">
        <f t="shared" si="50"/>
        <v>0.10856305425081664</v>
      </c>
    </row>
    <row r="124" spans="1:23" x14ac:dyDescent="0.25">
      <c r="A124" s="81">
        <v>104</v>
      </c>
      <c r="B124" s="9">
        <f t="shared" si="48"/>
        <v>0.75</v>
      </c>
      <c r="C124" s="10">
        <f t="shared" si="43"/>
        <v>0.10692078290260415</v>
      </c>
      <c r="D124" s="10">
        <f t="shared" si="1"/>
        <v>-0.88628891770003759</v>
      </c>
      <c r="E124" s="15">
        <f t="shared" si="2"/>
        <v>-0.46313276105464196</v>
      </c>
      <c r="F124" s="14">
        <f t="shared" si="42"/>
        <v>1</v>
      </c>
      <c r="G124" s="14">
        <f t="shared" si="49"/>
        <v>6.000000000000151E-2</v>
      </c>
      <c r="H124" s="10" cm="1">
        <f t="array" ref="H124">+(1/Nx)*SUM(($D$21:$D$220)*COS(2*PI()*($B$21:$B$220)*($G124)))+(1/Nx)*SUM(($E$21:$E$220)*SIN(2*PI()*($B$21:$B$220)*($G124)))</f>
        <v>4.3138062566505657E-15</v>
      </c>
      <c r="I124" s="15" cm="1">
        <f t="array" ref="I124">(1/Nx)*SUM(($E$21:$E$220)*COS(2*PI()*($B$21:$B$220)*($G124)))-(1/Nx)*SUM(($D$21:$D$220)*SIN(2*PI()*($B$21:$B$220)*($G124)))</f>
        <v>1.0297665498093522E-14</v>
      </c>
      <c r="J124" s="15">
        <f t="shared" si="34"/>
        <v>1.1164714019200996E-14</v>
      </c>
      <c r="K124" s="10">
        <f t="shared" si="44"/>
        <v>0.90459663448894123</v>
      </c>
      <c r="L124" s="15">
        <f t="shared" si="45"/>
        <v>0</v>
      </c>
      <c r="M124" s="14">
        <f t="shared" si="46"/>
        <v>0.90459663448894123</v>
      </c>
      <c r="N124" s="15">
        <f t="shared" si="35"/>
        <v>3.9022546216034393E-15</v>
      </c>
      <c r="O124" s="15">
        <f t="shared" si="36"/>
        <v>9.3152335526682872E-15</v>
      </c>
      <c r="P124" s="14">
        <f t="shared" si="37"/>
        <v>1.0099562726800723E-14</v>
      </c>
      <c r="Q124" s="10" cm="1">
        <f t="array" ref="Q124">+SUM(($N$21:$N$220)*COS(2*PI()*($B$21:$B$220)*($G124)))-SUM(($O$21:$O$220)*SIN(2*PI()*($B$21:$B$220)*($G124)))</f>
        <v>-0.67473189679667611</v>
      </c>
      <c r="R124" s="15" cm="1">
        <f t="array" ref="R124">SUM(($O$21:$O$220)*COS(2*PI()*($B$21:$B$220)*($G124)))+SUM(($N$21:$N$220)*SIN(2*PI()*($B$21:$B$220)*($G124)))</f>
        <v>-0.44997303983093512</v>
      </c>
      <c r="S124" s="15">
        <f t="shared" si="38"/>
        <v>0.8110110166511505</v>
      </c>
      <c r="T124" s="10">
        <f t="shared" si="39"/>
        <v>2.5534343373813564</v>
      </c>
      <c r="U124" s="15">
        <f t="shared" si="40"/>
        <v>0.10263474564407843</v>
      </c>
      <c r="V124" s="14">
        <f t="shared" si="47"/>
        <v>-4.286037258525591E-3</v>
      </c>
      <c r="W124" s="92">
        <f t="shared" si="50"/>
        <v>0.10263474564407843</v>
      </c>
    </row>
    <row r="125" spans="1:23" x14ac:dyDescent="0.25">
      <c r="A125" s="81">
        <v>105</v>
      </c>
      <c r="B125" s="9">
        <f t="shared" si="48"/>
        <v>1</v>
      </c>
      <c r="C125" s="10">
        <f t="shared" si="43"/>
        <v>9.7082039324993694E-2</v>
      </c>
      <c r="D125" s="10">
        <f t="shared" si="1"/>
        <v>-0.74763454986912181</v>
      </c>
      <c r="E125" s="15">
        <f t="shared" si="2"/>
        <v>-0.66411036721466377</v>
      </c>
      <c r="F125" s="14">
        <f t="shared" si="42"/>
        <v>1</v>
      </c>
      <c r="G125" s="14">
        <f t="shared" si="49"/>
        <v>8.0000000000001514E-2</v>
      </c>
      <c r="H125" s="10" cm="1">
        <f t="array" ref="H125">+(1/Nx)*SUM(($D$21:$D$220)*COS(2*PI()*($B$21:$B$220)*($G125)))+(1/Nx)*SUM(($E$21:$E$220)*SIN(2*PI()*($B$21:$B$220)*($G125)))</f>
        <v>-1.6860124407713783E-15</v>
      </c>
      <c r="I125" s="15" cm="1">
        <f t="array" ref="I125">(1/Nx)*SUM(($E$21:$E$220)*COS(2*PI()*($B$21:$B$220)*($G125)))-(1/Nx)*SUM(($D$21:$D$220)*SIN(2*PI()*($B$21:$B$220)*($G125)))</f>
        <v>-2.3483853750505546E-14</v>
      </c>
      <c r="J125" s="15">
        <f t="shared" si="34"/>
        <v>2.3544299202260603E-14</v>
      </c>
      <c r="K125" s="10">
        <f t="shared" si="44"/>
        <v>0.87288857156953581</v>
      </c>
      <c r="L125" s="15">
        <f t="shared" si="45"/>
        <v>0</v>
      </c>
      <c r="M125" s="14">
        <f t="shared" si="46"/>
        <v>0.87288857156953581</v>
      </c>
      <c r="N125" s="15">
        <f t="shared" si="35"/>
        <v>-1.471700991073395E-15</v>
      </c>
      <c r="O125" s="15">
        <f t="shared" si="36"/>
        <v>-2.0498787555226674E-14</v>
      </c>
      <c r="P125" s="14">
        <f t="shared" si="37"/>
        <v>2.0551549699267019E-14</v>
      </c>
      <c r="Q125" s="10" cm="1">
        <f t="array" ref="Q125">+SUM(($N$21:$N$220)*COS(2*PI()*($B$21:$B$220)*($G125)))-SUM(($O$21:$O$220)*SIN(2*PI()*($B$21:$B$220)*($G125)))</f>
        <v>-0.54049878513327332</v>
      </c>
      <c r="R125" s="15" cm="1">
        <f t="array" ref="R125">SUM(($O$21:$O$220)*COS(2*PI()*($B$21:$B$220)*($G125)))+SUM(($N$21:$N$220)*SIN(2*PI()*($B$21:$B$220)*($G125)))</f>
        <v>-0.54821536943127702</v>
      </c>
      <c r="S125" s="15">
        <f t="shared" si="38"/>
        <v>0.76985649832369152</v>
      </c>
      <c r="T125" s="10">
        <f t="shared" si="39"/>
        <v>2.3491068124483174</v>
      </c>
      <c r="U125" s="15">
        <f t="shared" si="40"/>
        <v>9.4421844594469603E-2</v>
      </c>
      <c r="V125" s="14">
        <f t="shared" si="47"/>
        <v>-2.6601947305239597E-3</v>
      </c>
      <c r="W125" s="92">
        <f t="shared" si="50"/>
        <v>9.4421844594469603E-2</v>
      </c>
    </row>
    <row r="126" spans="1:23" x14ac:dyDescent="0.25">
      <c r="A126" s="81">
        <v>106</v>
      </c>
      <c r="B126" s="9">
        <f t="shared" si="48"/>
        <v>1.25</v>
      </c>
      <c r="C126" s="10">
        <f t="shared" si="43"/>
        <v>8.4852813742385708E-2</v>
      </c>
      <c r="D126" s="10">
        <f t="shared" si="1"/>
        <v>-0.51434526769443367</v>
      </c>
      <c r="E126" s="15">
        <f t="shared" si="2"/>
        <v>-0.85758320039535596</v>
      </c>
      <c r="F126" s="14">
        <f t="shared" si="42"/>
        <v>1</v>
      </c>
      <c r="G126" s="14">
        <f t="shared" si="49"/>
        <v>0.10000000000000152</v>
      </c>
      <c r="H126" s="10" cm="1">
        <f t="array" ref="H126">+(1/Nx)*SUM(($D$21:$D$220)*COS(2*PI()*($B$21:$B$220)*($G126)))+(1/Nx)*SUM(($E$21:$E$220)*SIN(2*PI()*($B$21:$B$220)*($G126)))</f>
        <v>-6.1999017031411082E-16</v>
      </c>
      <c r="I126" s="15" cm="1">
        <f t="array" ref="I126">(1/Nx)*SUM(($E$21:$E$220)*COS(2*PI()*($B$21:$B$220)*($G126)))-(1/Nx)*SUM(($D$21:$D$220)*SIN(2*PI()*($B$21:$B$220)*($G126)))</f>
        <v>-0.34446384520109963</v>
      </c>
      <c r="J126" s="15">
        <f t="shared" si="34"/>
        <v>0.34446384520109963</v>
      </c>
      <c r="K126" s="10">
        <f t="shared" si="44"/>
        <v>0.84126049977275019</v>
      </c>
      <c r="L126" s="15">
        <f t="shared" si="45"/>
        <v>0</v>
      </c>
      <c r="M126" s="14">
        <f t="shared" si="46"/>
        <v>0.84126049977275019</v>
      </c>
      <c r="N126" s="15">
        <f t="shared" si="35"/>
        <v>-5.2157324053264137E-16</v>
      </c>
      <c r="O126" s="15">
        <f t="shared" si="36"/>
        <v>-0.28978382656752033</v>
      </c>
      <c r="P126" s="14">
        <f t="shared" si="37"/>
        <v>0.28978382656752033</v>
      </c>
      <c r="Q126" s="10" cm="1">
        <f t="array" ref="Q126">+SUM(($N$21:$N$220)*COS(2*PI()*($B$21:$B$220)*($G126)))-SUM(($O$21:$O$220)*SIN(2*PI()*($B$21:$B$220)*($G126)))</f>
        <v>-0.35682724785595277</v>
      </c>
      <c r="R126" s="15" cm="1">
        <f t="array" ref="R126">SUM(($O$21:$O$220)*COS(2*PI()*($B$21:$B$220)*($G126)))+SUM(($N$21:$N$220)*SIN(2*PI()*($B$21:$B$220)*($G126)))</f>
        <v>-0.62559920410830339</v>
      </c>
      <c r="S126" s="15">
        <f t="shared" si="38"/>
        <v>0.7202083372145841</v>
      </c>
      <c r="T126" s="10">
        <f t="shared" si="39"/>
        <v>2.0891491787039884</v>
      </c>
      <c r="U126" s="15">
        <f t="shared" si="40"/>
        <v>8.3972903250261105E-2</v>
      </c>
      <c r="V126" s="14">
        <f t="shared" si="47"/>
        <v>-8.7991049212447217E-4</v>
      </c>
      <c r="W126" s="92">
        <f t="shared" si="50"/>
        <v>8.3972903250261105E-2</v>
      </c>
    </row>
    <row r="127" spans="1:23" x14ac:dyDescent="0.25">
      <c r="A127" s="81">
        <v>107</v>
      </c>
      <c r="B127" s="9">
        <f t="shared" si="48"/>
        <v>1.5</v>
      </c>
      <c r="C127" s="10">
        <f t="shared" si="43"/>
        <v>7.0534230275096768E-2</v>
      </c>
      <c r="D127" s="10">
        <f t="shared" si="1"/>
        <v>-0.182977403238618</v>
      </c>
      <c r="E127" s="15">
        <f t="shared" si="2"/>
        <v>-0.98311711911859834</v>
      </c>
      <c r="F127" s="14">
        <f t="shared" si="42"/>
        <v>1</v>
      </c>
      <c r="G127" s="14">
        <f t="shared" si="49"/>
        <v>0.12000000000000152</v>
      </c>
      <c r="H127" s="10" cm="1">
        <f t="array" ref="H127">+(1/Nx)*SUM(($D$21:$D$220)*COS(2*PI()*($B$21:$B$220)*($G127)))+(1/Nx)*SUM(($E$21:$E$220)*SIN(2*PI()*($B$21:$B$220)*($G127)))</f>
        <v>3.2366123670080071E-15</v>
      </c>
      <c r="I127" s="15" cm="1">
        <f t="array" ref="I127">(1/Nx)*SUM(($E$21:$E$220)*COS(2*PI()*($B$21:$B$220)*($G127)))-(1/Nx)*SUM(($D$21:$D$220)*SIN(2*PI()*($B$21:$B$220)*($G127)))</f>
        <v>2.8743396551789151E-14</v>
      </c>
      <c r="J127" s="15">
        <f t="shared" si="34"/>
        <v>2.8925049782976581E-14</v>
      </c>
      <c r="K127" s="10">
        <f t="shared" si="44"/>
        <v>0.80973270233821149</v>
      </c>
      <c r="L127" s="15">
        <f t="shared" si="45"/>
        <v>0</v>
      </c>
      <c r="M127" s="14">
        <f t="shared" si="46"/>
        <v>0.80973270233821149</v>
      </c>
      <c r="N127" s="15">
        <f t="shared" si="35"/>
        <v>2.6207908783586688E-15</v>
      </c>
      <c r="O127" s="15">
        <f t="shared" si="36"/>
        <v>2.3274468164259058E-14</v>
      </c>
      <c r="P127" s="14">
        <f t="shared" si="37"/>
        <v>2.3421558726036925E-14</v>
      </c>
      <c r="Q127" s="10" cm="1">
        <f t="array" ref="Q127">+SUM(($N$21:$N$220)*COS(2*PI()*($B$21:$B$220)*($G127)))-SUM(($O$21:$O$220)*SIN(2*PI()*($B$21:$B$220)*($G127)))</f>
        <v>-0.1342929959404765</v>
      </c>
      <c r="R127" s="15" cm="1">
        <f t="array" ref="R127">SUM(($O$21:$O$220)*COS(2*PI()*($B$21:$B$220)*($G127)))+SUM(($N$21:$N$220)*SIN(2*PI()*($B$21:$B$220)*($G127)))</f>
        <v>-0.65170543223096267</v>
      </c>
      <c r="S127" s="15">
        <f t="shared" si="38"/>
        <v>0.66539806068098417</v>
      </c>
      <c r="T127" s="10">
        <f t="shared" si="39"/>
        <v>1.7740157509106547</v>
      </c>
      <c r="U127" s="15">
        <f t="shared" si="40"/>
        <v>7.1306182695901763E-2</v>
      </c>
      <c r="V127" s="14">
        <f t="shared" si="47"/>
        <v>7.7195242080512481E-4</v>
      </c>
      <c r="W127" s="92">
        <f t="shared" si="50"/>
        <v>7.1306182695901763E-2</v>
      </c>
    </row>
    <row r="128" spans="1:23" x14ac:dyDescent="0.25">
      <c r="A128" s="81">
        <v>108</v>
      </c>
      <c r="B128" s="9">
        <f t="shared" si="48"/>
        <v>1.75</v>
      </c>
      <c r="C128" s="10">
        <f t="shared" si="43"/>
        <v>5.4478859968745616E-2</v>
      </c>
      <c r="D128" s="10">
        <f t="shared" si="1"/>
        <v>0.21376262087818823</v>
      </c>
      <c r="E128" s="15">
        <f t="shared" si="2"/>
        <v>-0.97688563399984951</v>
      </c>
      <c r="F128" s="14">
        <f t="shared" si="42"/>
        <v>1</v>
      </c>
      <c r="G128" s="14">
        <f t="shared" si="49"/>
        <v>0.14000000000000151</v>
      </c>
      <c r="H128" s="10" cm="1">
        <f t="array" ref="H128">+(1/Nx)*SUM(($D$21:$D$220)*COS(2*PI()*($B$21:$B$220)*($G128)))+(1/Nx)*SUM(($E$21:$E$220)*SIN(2*PI()*($B$21:$B$220)*($G128)))</f>
        <v>-6.8977809575265784E-15</v>
      </c>
      <c r="I128" s="15" cm="1">
        <f t="array" ref="I128">(1/Nx)*SUM(($E$21:$E$220)*COS(2*PI()*($B$21:$B$220)*($G128)))-(1/Nx)*SUM(($D$21:$D$220)*SIN(2*PI()*($B$21:$B$220)*($G128)))</f>
        <v>-1.5741297154647782E-14</v>
      </c>
      <c r="J128" s="15">
        <f t="shared" si="34"/>
        <v>1.7186268304927008E-14</v>
      </c>
      <c r="K128" s="10">
        <f t="shared" si="44"/>
        <v>0.77832565682467103</v>
      </c>
      <c r="L128" s="15">
        <f t="shared" si="45"/>
        <v>0</v>
      </c>
      <c r="M128" s="14">
        <f t="shared" si="46"/>
        <v>0.77832565682467103</v>
      </c>
      <c r="N128" s="15">
        <f t="shared" si="35"/>
        <v>-5.3687198943995824E-15</v>
      </c>
      <c r="O128" s="15">
        <f t="shared" si="36"/>
        <v>-1.2251855447163559E-14</v>
      </c>
      <c r="P128" s="14">
        <f t="shared" si="37"/>
        <v>1.3376513566797339E-14</v>
      </c>
      <c r="Q128" s="10" cm="1">
        <f t="array" ref="Q128">+SUM(($N$21:$N$220)*COS(2*PI()*($B$21:$B$220)*($G128)))-SUM(($O$21:$O$220)*SIN(2*PI()*($B$21:$B$220)*($G128)))</f>
        <v>0.10168402354070501</v>
      </c>
      <c r="R128" s="15" cm="1">
        <f t="array" ref="R128">SUM(($O$21:$O$220)*COS(2*PI()*($B$21:$B$220)*($G128)))+SUM(($N$21:$N$220)*SIN(2*PI()*($B$21:$B$220)*($G128)))</f>
        <v>-0.6018335279424627</v>
      </c>
      <c r="S128" s="15">
        <f t="shared" si="38"/>
        <v>0.61036320006951406</v>
      </c>
      <c r="T128" s="10">
        <f t="shared" si="39"/>
        <v>1.4034199895613089</v>
      </c>
      <c r="U128" s="15">
        <f t="shared" si="40"/>
        <v>5.6410165537351654E-2</v>
      </c>
      <c r="V128" s="14">
        <f t="shared" si="47"/>
        <v>1.9313055686061688E-3</v>
      </c>
      <c r="W128" s="92">
        <f t="shared" si="50"/>
        <v>5.6410165537351654E-2</v>
      </c>
    </row>
    <row r="129" spans="1:23" x14ac:dyDescent="0.25">
      <c r="A129" s="81">
        <v>109</v>
      </c>
      <c r="B129" s="9">
        <f t="shared" si="48"/>
        <v>2</v>
      </c>
      <c r="C129" s="10">
        <f t="shared" si="43"/>
        <v>3.7082039324993696E-2</v>
      </c>
      <c r="D129" s="10">
        <f t="shared" si="1"/>
        <v>0.60378266406462433</v>
      </c>
      <c r="E129" s="15">
        <f t="shared" si="2"/>
        <v>-0.79714897890860092</v>
      </c>
      <c r="F129" s="14">
        <f t="shared" si="42"/>
        <v>1</v>
      </c>
      <c r="G129" s="14">
        <f t="shared" si="49"/>
        <v>0.1600000000000015</v>
      </c>
      <c r="H129" s="10" cm="1">
        <f t="array" ref="H129">+(1/Nx)*SUM(($D$21:$D$220)*COS(2*PI()*($B$21:$B$220)*($G129)))+(1/Nx)*SUM(($E$21:$E$220)*SIN(2*PI()*($B$21:$B$220)*($G129)))</f>
        <v>1.337336491546992E-14</v>
      </c>
      <c r="I129" s="15" cm="1">
        <f t="array" ref="I129">(1/Nx)*SUM(($E$21:$E$220)*COS(2*PI()*($B$21:$B$220)*($G129)))-(1/Nx)*SUM(($D$21:$D$220)*SIN(2*PI()*($B$21:$B$220)*($G129)))</f>
        <v>1.1646239528317893E-14</v>
      </c>
      <c r="J129" s="15">
        <f t="shared" si="34"/>
        <v>1.7733634266931187E-14</v>
      </c>
      <c r="K129" s="10">
        <f t="shared" si="44"/>
        <v>0.74706007810465958</v>
      </c>
      <c r="L129" s="15">
        <f t="shared" si="45"/>
        <v>0</v>
      </c>
      <c r="M129" s="14">
        <f t="shared" si="46"/>
        <v>0.74706007810465958</v>
      </c>
      <c r="N129" s="15">
        <f t="shared" si="35"/>
        <v>9.9907070382730722E-15</v>
      </c>
      <c r="O129" s="15">
        <f t="shared" si="36"/>
        <v>8.7004406116507385E-15</v>
      </c>
      <c r="P129" s="14">
        <f t="shared" si="37"/>
        <v>1.3248090200533078E-14</v>
      </c>
      <c r="Q129" s="10" cm="1">
        <f t="array" ref="Q129">+SUM(($N$21:$N$220)*COS(2*PI()*($B$21:$B$220)*($G129)))-SUM(($O$21:$O$220)*SIN(2*PI()*($B$21:$B$220)*($G129)))</f>
        <v>0.31388373122228408</v>
      </c>
      <c r="R129" s="15" cm="1">
        <f t="array" ref="R129">SUM(($O$21:$O$220)*COS(2*PI()*($B$21:$B$220)*($G129)))+SUM(($N$21:$N$220)*SIN(2*PI()*($B$21:$B$220)*($G129)))</f>
        <v>-0.46598993504546854</v>
      </c>
      <c r="S129" s="15">
        <f t="shared" si="38"/>
        <v>0.56184483292961152</v>
      </c>
      <c r="T129" s="10">
        <f t="shared" si="39"/>
        <v>0.9780195354730763</v>
      </c>
      <c r="U129" s="15">
        <f t="shared" si="40"/>
        <v>3.9311285506233605E-2</v>
      </c>
      <c r="V129" s="14">
        <f t="shared" si="47"/>
        <v>2.2292461812400397E-3</v>
      </c>
      <c r="W129" s="92">
        <f t="shared" si="50"/>
        <v>3.9311285506233605E-2</v>
      </c>
    </row>
    <row r="130" spans="1:23" x14ac:dyDescent="0.25">
      <c r="A130" s="81">
        <v>110</v>
      </c>
      <c r="B130" s="9">
        <f t="shared" si="48"/>
        <v>2.25</v>
      </c>
      <c r="C130" s="10">
        <f t="shared" si="43"/>
        <v>1.877213580482771E-2</v>
      </c>
      <c r="D130" s="10">
        <f t="shared" si="1"/>
        <v>0.89290981716861439</v>
      </c>
      <c r="E130" s="15">
        <f t="shared" si="2"/>
        <v>-0.45023555879551719</v>
      </c>
      <c r="F130" s="14">
        <f t="shared" si="42"/>
        <v>1</v>
      </c>
      <c r="G130" s="14">
        <f t="shared" si="49"/>
        <v>0.18000000000000149</v>
      </c>
      <c r="H130" s="10" cm="1">
        <f t="array" ref="H130">+(1/Nx)*SUM(($D$21:$D$220)*COS(2*PI()*($B$21:$B$220)*($G130)))+(1/Nx)*SUM(($E$21:$E$220)*SIN(2*PI()*($B$21:$B$220)*($G130)))</f>
        <v>-3.1635041808364407E-14</v>
      </c>
      <c r="I130" s="15" cm="1">
        <f t="array" ref="I130">(1/Nx)*SUM(($E$21:$E$220)*COS(2*PI()*($B$21:$B$220)*($G130)))-(1/Nx)*SUM(($D$21:$D$220)*SIN(2*PI()*($B$21:$B$220)*($G130)))</f>
        <v>-9.9632802008642338E-15</v>
      </c>
      <c r="J130" s="15">
        <f t="shared" si="34"/>
        <v>3.3166893471923134E-14</v>
      </c>
      <c r="K130" s="10">
        <f t="shared" si="44"/>
        <v>0.71595696376796158</v>
      </c>
      <c r="L130" s="15">
        <f t="shared" si="45"/>
        <v>0</v>
      </c>
      <c r="M130" s="14">
        <f t="shared" si="46"/>
        <v>0.71595696376796158</v>
      </c>
      <c r="N130" s="15">
        <f t="shared" si="35"/>
        <v>-2.2649328481789106E-14</v>
      </c>
      <c r="O130" s="15">
        <f t="shared" si="36"/>
        <v>-7.1332798417802033E-15</v>
      </c>
      <c r="P130" s="14">
        <f t="shared" si="37"/>
        <v>2.3746068347773509E-14</v>
      </c>
      <c r="Q130" s="10" cm="1">
        <f t="array" ref="Q130">+SUM(($N$21:$N$220)*COS(2*PI()*($B$21:$B$220)*($G130)))-SUM(($O$21:$O$220)*SIN(2*PI()*($B$21:$B$220)*($G130)))</f>
        <v>0.46217671872109611</v>
      </c>
      <c r="R130" s="15" cm="1">
        <f t="array" ref="R130">SUM(($O$21:$O$220)*COS(2*PI()*($B$21:$B$220)*($G130)))+SUM(($N$21:$N$220)*SIN(2*PI()*($B$21:$B$220)*($G130)))</f>
        <v>-0.25496522615527312</v>
      </c>
      <c r="S130" s="15">
        <f t="shared" si="38"/>
        <v>0.52783954557820767</v>
      </c>
      <c r="T130" s="10">
        <f t="shared" si="39"/>
        <v>0.50411814579143954</v>
      </c>
      <c r="U130" s="15">
        <f t="shared" si="40"/>
        <v>2.0262920769260985E-2</v>
      </c>
      <c r="V130" s="14">
        <f t="shared" si="47"/>
        <v>1.4907849644334051E-3</v>
      </c>
      <c r="W130" s="92">
        <f t="shared" si="50"/>
        <v>2.0262920769260985E-2</v>
      </c>
    </row>
    <row r="131" spans="1:23" x14ac:dyDescent="0.25">
      <c r="A131" s="81">
        <v>111</v>
      </c>
      <c r="B131" s="9">
        <f t="shared" si="48"/>
        <v>2.5</v>
      </c>
      <c r="C131" s="10">
        <f t="shared" si="43"/>
        <v>7.3508907294517198E-18</v>
      </c>
      <c r="D131" s="10">
        <f t="shared" si="1"/>
        <v>1</v>
      </c>
      <c r="E131" s="15">
        <f t="shared" si="2"/>
        <v>-1.8288170035527587E-16</v>
      </c>
      <c r="F131" s="14">
        <f t="shared" si="42"/>
        <v>1</v>
      </c>
      <c r="G131" s="14">
        <f t="shared" si="49"/>
        <v>0.20000000000000148</v>
      </c>
      <c r="H131" s="10" cm="1">
        <f t="array" ref="H131">+(1/Nx)*SUM(($D$21:$D$220)*COS(2*PI()*($B$21:$B$220)*($G131)))+(1/Nx)*SUM(($E$21:$E$220)*SIN(2*PI()*($B$21:$B$220)*($G131)))</f>
        <v>-0.48584417991454631</v>
      </c>
      <c r="I131" s="15" cm="1">
        <f t="array" ref="I131">(1/Nx)*SUM(($E$21:$E$220)*COS(2*PI()*($B$21:$B$220)*($G131)))-(1/Nx)*SUM(($D$21:$D$220)*SIN(2*PI()*($B$21:$B$220)*($G131)))</f>
        <v>9.3128282863119686E-15</v>
      </c>
      <c r="J131" s="15">
        <f t="shared" si="34"/>
        <v>0.48584417991454631</v>
      </c>
      <c r="K131" s="10">
        <f t="shared" si="44"/>
        <v>0.68503764247429022</v>
      </c>
      <c r="L131" s="15">
        <f t="shared" si="45"/>
        <v>0</v>
      </c>
      <c r="M131" s="14">
        <f t="shared" si="46"/>
        <v>0.68503764247429022</v>
      </c>
      <c r="N131" s="15">
        <f t="shared" si="35"/>
        <v>-0.33282155161851573</v>
      </c>
      <c r="O131" s="15">
        <f t="shared" si="36"/>
        <v>6.3796379340230353E-15</v>
      </c>
      <c r="P131" s="14">
        <f t="shared" si="37"/>
        <v>0.33282155161851573</v>
      </c>
      <c r="Q131" s="10" cm="1">
        <f t="array" ref="Q131">+SUM(($N$21:$N$220)*COS(2*PI()*($B$21:$B$220)*($G131)))-SUM(($O$21:$O$220)*SIN(2*PI()*($B$21:$B$220)*($G131)))</f>
        <v>0.51550772792809829</v>
      </c>
      <c r="R131" s="15" cm="1">
        <f t="array" ref="R131">SUM(($O$21:$O$220)*COS(2*PI()*($B$21:$B$220)*($G131)))+SUM(($N$21:$N$220)*SIN(2*PI()*($B$21:$B$220)*($G131)))</f>
        <v>6.770458241321762E-15</v>
      </c>
      <c r="S131" s="15">
        <f t="shared" si="38"/>
        <v>0.51550772792809829</v>
      </c>
      <c r="T131" s="10">
        <f t="shared" si="39"/>
        <v>-1.313357273717939E-14</v>
      </c>
      <c r="U131" s="15">
        <f t="shared" si="40"/>
        <v>-5.279011398667078E-16</v>
      </c>
      <c r="V131" s="14">
        <f t="shared" si="47"/>
        <v>-4.0487021414174268E-16</v>
      </c>
      <c r="W131" s="92">
        <f t="shared" si="50"/>
        <v>-5.279011398667078E-16</v>
      </c>
    </row>
    <row r="132" spans="1:23" x14ac:dyDescent="0.25">
      <c r="A132" s="81">
        <v>112</v>
      </c>
      <c r="B132" s="9">
        <f t="shared" si="48"/>
        <v>2.75</v>
      </c>
      <c r="C132" s="10">
        <f t="shared" si="43"/>
        <v>-1.8772135804827669E-2</v>
      </c>
      <c r="D132" s="10">
        <f t="shared" si="1"/>
        <v>0.89290981716861484</v>
      </c>
      <c r="E132" s="15">
        <f t="shared" si="2"/>
        <v>0.45023555879551624</v>
      </c>
      <c r="F132" s="14">
        <f t="shared" si="42"/>
        <v>1</v>
      </c>
      <c r="G132" s="14">
        <f t="shared" si="49"/>
        <v>0.22000000000000147</v>
      </c>
      <c r="H132" s="10" cm="1">
        <f t="array" ref="H132">+(1/Nx)*SUM(($D$21:$D$220)*COS(2*PI()*($B$21:$B$220)*($G132)))+(1/Nx)*SUM(($E$21:$E$220)*SIN(2*PI()*($B$21:$B$220)*($G132)))</f>
        <v>3.989385211067287E-14</v>
      </c>
      <c r="I132" s="15" cm="1">
        <f t="array" ref="I132">(1/Nx)*SUM(($E$21:$E$220)*COS(2*PI()*($B$21:$B$220)*($G132)))-(1/Nx)*SUM(($D$21:$D$220)*SIN(2*PI()*($B$21:$B$220)*($G132)))</f>
        <v>-9.3931806777192154E-15</v>
      </c>
      <c r="J132" s="15">
        <f t="shared" si="34"/>
        <v>4.0984768871771321E-14</v>
      </c>
      <c r="K132" s="10">
        <f t="shared" si="44"/>
        <v>0.6543238258703874</v>
      </c>
      <c r="L132" s="15">
        <f t="shared" si="45"/>
        <v>0</v>
      </c>
      <c r="M132" s="14">
        <f t="shared" si="46"/>
        <v>0.6543238258703874</v>
      </c>
      <c r="N132" s="15">
        <f t="shared" si="35"/>
        <v>2.6103497941762901E-14</v>
      </c>
      <c r="O132" s="15">
        <f t="shared" si="36"/>
        <v>-6.1461819181370352E-15</v>
      </c>
      <c r="P132" s="14">
        <f t="shared" si="37"/>
        <v>2.6817310770590976E-14</v>
      </c>
      <c r="Q132" s="10" cm="1">
        <f t="array" ref="Q132">+SUM(($N$21:$N$220)*COS(2*PI()*($B$21:$B$220)*($G132)))-SUM(($O$21:$O$220)*SIN(2*PI()*($B$21:$B$220)*($G132)))</f>
        <v>0.46217671872109239</v>
      </c>
      <c r="R132" s="15" cm="1">
        <f t="array" ref="R132">SUM(($O$21:$O$220)*COS(2*PI()*($B$21:$B$220)*($G132)))+SUM(($N$21:$N$220)*SIN(2*PI()*($B$21:$B$220)*($G132)))</f>
        <v>0.25496522615528588</v>
      </c>
      <c r="S132" s="15">
        <f t="shared" si="38"/>
        <v>0.52783954557821056</v>
      </c>
      <c r="T132" s="10">
        <f t="shared" si="39"/>
        <v>-0.50411814579146419</v>
      </c>
      <c r="U132" s="15">
        <f t="shared" si="40"/>
        <v>-2.0262920769261974E-2</v>
      </c>
      <c r="V132" s="14">
        <f t="shared" si="47"/>
        <v>-1.4907849644341749E-3</v>
      </c>
      <c r="W132" s="92">
        <f t="shared" si="50"/>
        <v>-2.0262920769261974E-2</v>
      </c>
    </row>
    <row r="133" spans="1:23" x14ac:dyDescent="0.25">
      <c r="A133" s="81">
        <v>113</v>
      </c>
      <c r="B133" s="9">
        <f t="shared" si="48"/>
        <v>3</v>
      </c>
      <c r="C133" s="10">
        <f t="shared" si="43"/>
        <v>-3.7082039324993682E-2</v>
      </c>
      <c r="D133" s="10">
        <f t="shared" si="1"/>
        <v>0.60378266406462466</v>
      </c>
      <c r="E133" s="15">
        <f t="shared" si="2"/>
        <v>0.7971489789086007</v>
      </c>
      <c r="F133" s="14">
        <f t="shared" si="42"/>
        <v>1</v>
      </c>
      <c r="G133" s="14">
        <f t="shared" si="49"/>
        <v>0.24000000000000146</v>
      </c>
      <c r="H133" s="10" cm="1">
        <f t="array" ref="H133">+(1/Nx)*SUM(($D$21:$D$220)*COS(2*PI()*($B$21:$B$220)*($G133)))+(1/Nx)*SUM(($E$21:$E$220)*SIN(2*PI()*($B$21:$B$220)*($G133)))</f>
        <v>-2.1825874441105953E-14</v>
      </c>
      <c r="I133" s="15" cm="1">
        <f t="array" ref="I133">(1/Nx)*SUM(($E$21:$E$220)*COS(2*PI()*($B$21:$B$220)*($G133)))-(1/Nx)*SUM(($D$21:$D$220)*SIN(2*PI()*($B$21:$B$220)*($G133)))</f>
        <v>1.0306894226985718E-14</v>
      </c>
      <c r="J133" s="15">
        <f t="shared" si="34"/>
        <v>2.4137126252418569E-14</v>
      </c>
      <c r="K133" s="10">
        <f t="shared" si="44"/>
        <v>0.62383766478107072</v>
      </c>
      <c r="L133" s="15">
        <f t="shared" si="45"/>
        <v>0</v>
      </c>
      <c r="M133" s="14">
        <f t="shared" si="46"/>
        <v>0.62383766478107072</v>
      </c>
      <c r="N133" s="15">
        <f t="shared" si="35"/>
        <v>-1.3615802543144394E-14</v>
      </c>
      <c r="O133" s="15">
        <f t="shared" si="36"/>
        <v>6.4298288257082693E-15</v>
      </c>
      <c r="P133" s="14">
        <f t="shared" si="37"/>
        <v>1.5057648475834677E-14</v>
      </c>
      <c r="Q133" s="10" cm="1">
        <f t="array" ref="Q133">+SUM(($N$21:$N$220)*COS(2*PI()*($B$21:$B$220)*($G133)))-SUM(($O$21:$O$220)*SIN(2*PI()*($B$21:$B$220)*($G133)))</f>
        <v>0.31388373122227775</v>
      </c>
      <c r="R133" s="15" cm="1">
        <f t="array" ref="R133">SUM(($O$21:$O$220)*COS(2*PI()*($B$21:$B$220)*($G133)))+SUM(($N$21:$N$220)*SIN(2*PI()*($B$21:$B$220)*($G133)))</f>
        <v>0.46598993504547925</v>
      </c>
      <c r="S133" s="15">
        <f t="shared" si="38"/>
        <v>0.56184483292961684</v>
      </c>
      <c r="T133" s="10">
        <f t="shared" si="39"/>
        <v>-0.97801953547309628</v>
      </c>
      <c r="U133" s="15">
        <f t="shared" si="40"/>
        <v>-3.931128550623441E-2</v>
      </c>
      <c r="V133" s="14">
        <f t="shared" si="47"/>
        <v>-2.2292461812405974E-3</v>
      </c>
      <c r="W133" s="92">
        <f t="shared" si="50"/>
        <v>-3.931128550623441E-2</v>
      </c>
    </row>
    <row r="134" spans="1:23" x14ac:dyDescent="0.25">
      <c r="A134" s="81">
        <v>114</v>
      </c>
      <c r="B134" s="9">
        <f t="shared" si="48"/>
        <v>3.25</v>
      </c>
      <c r="C134" s="10">
        <f t="shared" si="43"/>
        <v>-5.4478859968745602E-2</v>
      </c>
      <c r="D134" s="10">
        <f t="shared" si="1"/>
        <v>0.21376262087818845</v>
      </c>
      <c r="E134" s="15">
        <f t="shared" si="2"/>
        <v>0.97688563399984951</v>
      </c>
      <c r="F134" s="14">
        <f t="shared" si="42"/>
        <v>1</v>
      </c>
      <c r="G134" s="14">
        <f t="shared" si="49"/>
        <v>0.26000000000000145</v>
      </c>
      <c r="H134" s="10" cm="1">
        <f t="array" ref="H134">+(1/Nx)*SUM(($D$21:$D$220)*COS(2*PI()*($B$21:$B$220)*($G134)))+(1/Nx)*SUM(($E$21:$E$220)*SIN(2*PI()*($B$21:$B$220)*($G134)))</f>
        <v>1.5851833734537026E-14</v>
      </c>
      <c r="I134" s="15" cm="1">
        <f t="array" ref="I134">(1/Nx)*SUM(($E$21:$E$220)*COS(2*PI()*($B$21:$B$220)*($G134)))-(1/Nx)*SUM(($D$21:$D$220)*SIN(2*PI()*($B$21:$B$220)*($G134)))</f>
        <v>-1.3444939606088725E-14</v>
      </c>
      <c r="J134" s="15">
        <f t="shared" si="34"/>
        <v>2.0785741116418709E-14</v>
      </c>
      <c r="K134" s="10">
        <f t="shared" si="44"/>
        <v>0.59360181050223471</v>
      </c>
      <c r="L134" s="15">
        <f t="shared" si="45"/>
        <v>0</v>
      </c>
      <c r="M134" s="14">
        <f t="shared" si="46"/>
        <v>0.59360181050223471</v>
      </c>
      <c r="N134" s="15">
        <f t="shared" si="35"/>
        <v>9.4096772046015795E-15</v>
      </c>
      <c r="O134" s="15">
        <f t="shared" si="36"/>
        <v>-7.9809404922674692E-15</v>
      </c>
      <c r="P134" s="14">
        <f t="shared" si="37"/>
        <v>1.2338453559336887E-14</v>
      </c>
      <c r="Q134" s="10" cm="1">
        <f t="array" ref="Q134">+SUM(($N$21:$N$220)*COS(2*PI()*($B$21:$B$220)*($G134)))-SUM(($O$21:$O$220)*SIN(2*PI()*($B$21:$B$220)*($G134)))</f>
        <v>0.10168402354069875</v>
      </c>
      <c r="R134" s="15" cm="1">
        <f t="array" ref="R134">SUM(($O$21:$O$220)*COS(2*PI()*($B$21:$B$220)*($G134)))+SUM(($N$21:$N$220)*SIN(2*PI()*($B$21:$B$220)*($G134)))</f>
        <v>0.60183352794247114</v>
      </c>
      <c r="S134" s="15">
        <f t="shared" si="38"/>
        <v>0.61036320006952138</v>
      </c>
      <c r="T134" s="10">
        <f t="shared" si="39"/>
        <v>-1.4034199895613213</v>
      </c>
      <c r="U134" s="15">
        <f t="shared" si="40"/>
        <v>-5.6410165537352154E-2</v>
      </c>
      <c r="V134" s="14">
        <f t="shared" si="47"/>
        <v>-1.9313055686064216E-3</v>
      </c>
      <c r="W134" s="92">
        <f t="shared" si="50"/>
        <v>-5.6410165537352154E-2</v>
      </c>
    </row>
    <row r="135" spans="1:23" x14ac:dyDescent="0.25">
      <c r="A135" s="81">
        <v>115</v>
      </c>
      <c r="B135" s="9">
        <f t="shared" si="48"/>
        <v>3.5</v>
      </c>
      <c r="C135" s="10">
        <f t="shared" si="43"/>
        <v>-7.0534230275096754E-2</v>
      </c>
      <c r="D135" s="10">
        <f t="shared" si="1"/>
        <v>-0.18297740323861778</v>
      </c>
      <c r="E135" s="15">
        <f t="shared" si="2"/>
        <v>0.98311711911859834</v>
      </c>
      <c r="F135" s="14">
        <f t="shared" si="42"/>
        <v>1</v>
      </c>
      <c r="G135" s="14">
        <f t="shared" si="49"/>
        <v>0.28000000000000147</v>
      </c>
      <c r="H135" s="10" cm="1">
        <f t="array" ref="H135">+(1/Nx)*SUM(($D$21:$D$220)*COS(2*PI()*($B$21:$B$220)*($G135)))+(1/Nx)*SUM(($E$21:$E$220)*SIN(2*PI()*($B$21:$B$220)*($G135)))</f>
        <v>-1.3166065460090693E-14</v>
      </c>
      <c r="I135" s="15" cm="1">
        <f t="array" ref="I135">(1/Nx)*SUM(($E$21:$E$220)*COS(2*PI()*($B$21:$B$220)*($G135)))-(1/Nx)*SUM(($D$21:$D$220)*SIN(2*PI()*($B$21:$B$220)*($G135)))</f>
        <v>2.469288662432234E-14</v>
      </c>
      <c r="J135" s="15">
        <f t="shared" si="34"/>
        <v>2.7983636817630233E-14</v>
      </c>
      <c r="K135" s="10">
        <f t="shared" si="44"/>
        <v>0.56363948217270776</v>
      </c>
      <c r="L135" s="15">
        <f t="shared" si="45"/>
        <v>0</v>
      </c>
      <c r="M135" s="14">
        <f t="shared" si="46"/>
        <v>0.56363948217270776</v>
      </c>
      <c r="N135" s="15">
        <f t="shared" si="35"/>
        <v>-7.4209143181774908E-15</v>
      </c>
      <c r="O135" s="15">
        <f t="shared" si="36"/>
        <v>1.3917885830282426E-14</v>
      </c>
      <c r="P135" s="14">
        <f t="shared" si="37"/>
        <v>1.5772682565198223E-14</v>
      </c>
      <c r="Q135" s="10" cm="1">
        <f t="array" ref="Q135">+SUM(($N$21:$N$220)*COS(2*PI()*($B$21:$B$220)*($G135)))-SUM(($O$21:$O$220)*SIN(2*PI()*($B$21:$B$220)*($G135)))</f>
        <v>-0.13429299594048158</v>
      </c>
      <c r="R135" s="15" cm="1">
        <f t="array" ref="R135">SUM(($O$21:$O$220)*COS(2*PI()*($B$21:$B$220)*($G135)))+SUM(($N$21:$N$220)*SIN(2*PI()*($B$21:$B$220)*($G135)))</f>
        <v>0.65170543223096966</v>
      </c>
      <c r="S135" s="15">
        <f t="shared" si="38"/>
        <v>0.66539806068099205</v>
      </c>
      <c r="T135" s="10">
        <f t="shared" si="39"/>
        <v>-1.77401575091066</v>
      </c>
      <c r="U135" s="15">
        <f t="shared" si="40"/>
        <v>-7.1306182695901971E-2</v>
      </c>
      <c r="V135" s="14">
        <f t="shared" si="47"/>
        <v>-7.7195242080508599E-4</v>
      </c>
      <c r="W135" s="92">
        <f t="shared" si="50"/>
        <v>-7.1306182695901971E-2</v>
      </c>
    </row>
    <row r="136" spans="1:23" x14ac:dyDescent="0.25">
      <c r="A136" s="81">
        <v>116</v>
      </c>
      <c r="B136" s="9">
        <f t="shared" si="48"/>
        <v>3.75</v>
      </c>
      <c r="C136" s="10">
        <f t="shared" si="43"/>
        <v>-8.4852813742385694E-2</v>
      </c>
      <c r="D136" s="10">
        <f t="shared" si="1"/>
        <v>-0.51434526769443334</v>
      </c>
      <c r="E136" s="15">
        <f t="shared" si="2"/>
        <v>0.85758320039535618</v>
      </c>
      <c r="F136" s="14">
        <f t="shared" si="42"/>
        <v>1</v>
      </c>
      <c r="G136" s="14">
        <f t="shared" si="49"/>
        <v>0.30000000000000149</v>
      </c>
      <c r="H136" s="10" cm="1">
        <f t="array" ref="H136">+(1/Nx)*SUM(($D$21:$D$220)*COS(2*PI()*($B$21:$B$220)*($G136)))+(1/Nx)*SUM(($E$21:$E$220)*SIN(2*PI()*($B$21:$B$220)*($G136)))</f>
        <v>1.1418435641452619E-14</v>
      </c>
      <c r="I136" s="15" cm="1">
        <f t="array" ref="I136">(1/Nx)*SUM(($E$21:$E$220)*COS(2*PI()*($B$21:$B$220)*($G136)))-(1/Nx)*SUM(($D$21:$D$220)*SIN(2*PI()*($B$21:$B$220)*($G136)))</f>
        <v>0.30648290911310377</v>
      </c>
      <c r="J136" s="15">
        <f t="shared" si="34"/>
        <v>0.30648290911310377</v>
      </c>
      <c r="K136" s="10">
        <f t="shared" si="44"/>
        <v>0.53397454138951828</v>
      </c>
      <c r="L136" s="15">
        <f t="shared" si="45"/>
        <v>0</v>
      </c>
      <c r="M136" s="14">
        <f t="shared" si="46"/>
        <v>0.53397454138951828</v>
      </c>
      <c r="N136" s="15">
        <f t="shared" si="35"/>
        <v>6.0971539350303918E-15</v>
      </c>
      <c r="O136" s="15">
        <f t="shared" si="36"/>
        <v>0.163654070837395</v>
      </c>
      <c r="P136" s="14">
        <f t="shared" si="37"/>
        <v>0.163654070837395</v>
      </c>
      <c r="Q136" s="10" cm="1">
        <f t="array" ref="Q136">+SUM(($N$21:$N$220)*COS(2*PI()*($B$21:$B$220)*($G136)))-SUM(($O$21:$O$220)*SIN(2*PI()*($B$21:$B$220)*($G136)))</f>
        <v>-0.3568272478559546</v>
      </c>
      <c r="R136" s="15" cm="1">
        <f t="array" ref="R136">SUM(($O$21:$O$220)*COS(2*PI()*($B$21:$B$220)*($G136)))+SUM(($N$21:$N$220)*SIN(2*PI()*($B$21:$B$220)*($G136)))</f>
        <v>0.62559920410831094</v>
      </c>
      <c r="S136" s="15">
        <f t="shared" si="38"/>
        <v>0.72020833721459165</v>
      </c>
      <c r="T136" s="10">
        <f t="shared" si="39"/>
        <v>-2.0891491787039853</v>
      </c>
      <c r="U136" s="15">
        <f t="shared" si="40"/>
        <v>-8.397290325026098E-2</v>
      </c>
      <c r="V136" s="14">
        <f t="shared" si="47"/>
        <v>8.7991049212484405E-4</v>
      </c>
      <c r="W136" s="92">
        <f t="shared" si="50"/>
        <v>-8.397290325026098E-2</v>
      </c>
    </row>
    <row r="137" spans="1:23" x14ac:dyDescent="0.25">
      <c r="A137" s="81">
        <v>117</v>
      </c>
      <c r="B137" s="9">
        <f t="shared" si="48"/>
        <v>4</v>
      </c>
      <c r="C137" s="10">
        <f t="shared" si="43"/>
        <v>-9.708203932499368E-2</v>
      </c>
      <c r="D137" s="10">
        <f t="shared" si="1"/>
        <v>-0.74763454986912181</v>
      </c>
      <c r="E137" s="15">
        <f t="shared" si="2"/>
        <v>0.66411036721466377</v>
      </c>
      <c r="F137" s="14">
        <f t="shared" si="42"/>
        <v>1</v>
      </c>
      <c r="G137" s="14">
        <f t="shared" si="49"/>
        <v>0.32000000000000151</v>
      </c>
      <c r="H137" s="10" cm="1">
        <f t="array" ref="H137">+(1/Nx)*SUM(($D$21:$D$220)*COS(2*PI()*($B$21:$B$220)*($G137)))+(1/Nx)*SUM(($E$21:$E$220)*SIN(2*PI()*($B$21:$B$220)*($G137)))</f>
        <v>-1.0798514860077546E-14</v>
      </c>
      <c r="I137" s="15" cm="1">
        <f t="array" ref="I137">(1/Nx)*SUM(($E$21:$E$220)*COS(2*PI()*($B$21:$B$220)*($G137)))-(1/Nx)*SUM(($D$21:$D$220)*SIN(2*PI()*($B$21:$B$220)*($G137)))</f>
        <v>-2.1836421559839892E-14</v>
      </c>
      <c r="J137" s="15">
        <f t="shared" si="34"/>
        <v>2.436056710592666E-14</v>
      </c>
      <c r="K137" s="10">
        <f t="shared" si="44"/>
        <v>0.50463157546868875</v>
      </c>
      <c r="L137" s="15">
        <f t="shared" si="45"/>
        <v>0</v>
      </c>
      <c r="M137" s="14">
        <f t="shared" si="46"/>
        <v>0.50463157546868875</v>
      </c>
      <c r="N137" s="15">
        <f t="shared" si="35"/>
        <v>-5.4492715665629796E-15</v>
      </c>
      <c r="O137" s="15">
        <f t="shared" si="36"/>
        <v>-1.1019347814340446E-14</v>
      </c>
      <c r="P137" s="14">
        <f t="shared" si="37"/>
        <v>1.2293111357974486E-14</v>
      </c>
      <c r="Q137" s="10" cm="1">
        <f t="array" ref="Q137">+SUM(($N$21:$N$220)*COS(2*PI()*($B$21:$B$220)*($G137)))-SUM(($O$21:$O$220)*SIN(2*PI()*($B$21:$B$220)*($G137)))</f>
        <v>-0.54049878513327265</v>
      </c>
      <c r="R137" s="15" cm="1">
        <f t="array" ref="R137">SUM(($O$21:$O$220)*COS(2*PI()*($B$21:$B$220)*($G137)))+SUM(($N$21:$N$220)*SIN(2*PI()*($B$21:$B$220)*($G137)))</f>
        <v>0.54821536943128846</v>
      </c>
      <c r="S137" s="15">
        <f t="shared" si="38"/>
        <v>0.76985649832369907</v>
      </c>
      <c r="T137" s="10">
        <f t="shared" si="39"/>
        <v>-2.3491068124483063</v>
      </c>
      <c r="U137" s="15">
        <f t="shared" si="40"/>
        <v>-9.4421844594469159E-2</v>
      </c>
      <c r="V137" s="14">
        <f t="shared" si="47"/>
        <v>2.660194730524651E-3</v>
      </c>
      <c r="W137" s="92">
        <f t="shared" si="50"/>
        <v>-9.4421844594469159E-2</v>
      </c>
    </row>
    <row r="138" spans="1:23" x14ac:dyDescent="0.25">
      <c r="A138" s="81">
        <v>118</v>
      </c>
      <c r="B138" s="9">
        <f t="shared" si="48"/>
        <v>4.25</v>
      </c>
      <c r="C138" s="10">
        <f t="shared" si="43"/>
        <v>-0.10692078290260414</v>
      </c>
      <c r="D138" s="10">
        <f t="shared" si="1"/>
        <v>-0.88628891770003737</v>
      </c>
      <c r="E138" s="15">
        <f t="shared" si="2"/>
        <v>0.46313276105464235</v>
      </c>
      <c r="F138" s="14">
        <f t="shared" si="42"/>
        <v>1</v>
      </c>
      <c r="G138" s="14">
        <f t="shared" si="49"/>
        <v>0.34000000000000152</v>
      </c>
      <c r="H138" s="10" cm="1">
        <f t="array" ref="H138">+(1/Nx)*SUM(($D$21:$D$220)*COS(2*PI()*($B$21:$B$220)*($G138)))+(1/Nx)*SUM(($E$21:$E$220)*SIN(2*PI()*($B$21:$B$220)*($G138)))</f>
        <v>1.0859368959614814E-14</v>
      </c>
      <c r="I138" s="15" cm="1">
        <f t="array" ref="I138">(1/Nx)*SUM(($E$21:$E$220)*COS(2*PI()*($B$21:$B$220)*($G138)))-(1/Nx)*SUM(($D$21:$D$220)*SIN(2*PI()*($B$21:$B$220)*($G138)))</f>
        <v>1.0442480213868067E-14</v>
      </c>
      <c r="J138" s="15">
        <f t="shared" si="34"/>
        <v>1.5065566276050554E-14</v>
      </c>
      <c r="K138" s="10">
        <f t="shared" si="44"/>
        <v>0.47563599105631471</v>
      </c>
      <c r="L138" s="15">
        <f t="shared" si="45"/>
        <v>0</v>
      </c>
      <c r="M138" s="14">
        <f t="shared" si="46"/>
        <v>0.47563599105631471</v>
      </c>
      <c r="N138" s="15">
        <f t="shared" si="35"/>
        <v>5.1651067173525732E-15</v>
      </c>
      <c r="O138" s="15">
        <f t="shared" si="36"/>
        <v>4.9668194256090951E-15</v>
      </c>
      <c r="P138" s="14">
        <f t="shared" si="37"/>
        <v>7.1657255465338988E-15</v>
      </c>
      <c r="Q138" s="10" cm="1">
        <f t="array" ref="Q138">+SUM(($N$21:$N$220)*COS(2*PI()*($B$21:$B$220)*($G138)))-SUM(($O$21:$O$220)*SIN(2*PI()*($B$21:$B$220)*($G138)))</f>
        <v>-0.67473189679667267</v>
      </c>
      <c r="R138" s="15" cm="1">
        <f t="array" ref="R138">SUM(($O$21:$O$220)*COS(2*PI()*($B$21:$B$220)*($G138)))+SUM(($N$21:$N$220)*SIN(2*PI()*($B$21:$B$220)*($G138)))</f>
        <v>0.44997303983095155</v>
      </c>
      <c r="S138" s="15">
        <f t="shared" si="38"/>
        <v>0.81101101665115671</v>
      </c>
      <c r="T138" s="10">
        <f t="shared" si="39"/>
        <v>-2.5534343373813373</v>
      </c>
      <c r="U138" s="15">
        <f t="shared" si="40"/>
        <v>-0.10263474564407767</v>
      </c>
      <c r="V138" s="14">
        <f t="shared" si="47"/>
        <v>4.2860372585266007E-3</v>
      </c>
      <c r="W138" s="92">
        <f t="shared" si="50"/>
        <v>-0.10263474564407767</v>
      </c>
    </row>
    <row r="139" spans="1:23" x14ac:dyDescent="0.25">
      <c r="A139" s="81">
        <v>119</v>
      </c>
      <c r="B139" s="9">
        <f t="shared" si="48"/>
        <v>4.5</v>
      </c>
      <c r="C139" s="10">
        <f t="shared" si="43"/>
        <v>-0.11412678195541842</v>
      </c>
      <c r="D139" s="10">
        <f t="shared" si="1"/>
        <v>-0.95466924619160864</v>
      </c>
      <c r="E139" s="15">
        <f t="shared" si="2"/>
        <v>0.29766865870619591</v>
      </c>
      <c r="F139" s="14">
        <f t="shared" si="42"/>
        <v>1</v>
      </c>
      <c r="G139" s="14">
        <f t="shared" si="49"/>
        <v>0.36000000000000154</v>
      </c>
      <c r="H139" s="10" cm="1">
        <f t="array" ref="H139">+(1/Nx)*SUM(($D$21:$D$220)*COS(2*PI()*($B$21:$B$220)*($G139)))+(1/Nx)*SUM(($E$21:$E$220)*SIN(2*PI()*($B$21:$B$220)*($G139)))</f>
        <v>-1.20090742905532E-14</v>
      </c>
      <c r="I139" s="15" cm="1">
        <f t="array" ref="I139">(1/Nx)*SUM(($E$21:$E$220)*COS(2*PI()*($B$21:$B$220)*($G139)))-(1/Nx)*SUM(($D$21:$D$220)*SIN(2*PI()*($B$21:$B$220)*($G139)))</f>
        <v>-6.815520370295758E-15</v>
      </c>
      <c r="J139" s="15">
        <f t="shared" si="34"/>
        <v>1.3808301243597718E-14</v>
      </c>
      <c r="K139" s="10">
        <f t="shared" si="44"/>
        <v>0.44701412018307862</v>
      </c>
      <c r="L139" s="15">
        <f t="shared" si="45"/>
        <v>0</v>
      </c>
      <c r="M139" s="14">
        <f t="shared" si="46"/>
        <v>0.44701412018307862</v>
      </c>
      <c r="N139" s="15">
        <f t="shared" si="35"/>
        <v>-5.3682257782048674E-15</v>
      </c>
      <c r="O139" s="15">
        <f t="shared" si="36"/>
        <v>-3.0466338419176085E-15</v>
      </c>
      <c r="P139" s="14">
        <f t="shared" si="37"/>
        <v>6.1725056316297438E-15</v>
      </c>
      <c r="Q139" s="10" cm="1">
        <f t="array" ref="Q139">+SUM(($N$21:$N$220)*COS(2*PI()*($B$21:$B$220)*($G139)))-SUM(($O$21:$O$220)*SIN(2*PI()*($B$21:$B$220)*($G139)))</f>
        <v>-0.76116921811900207</v>
      </c>
      <c r="R139" s="15" cm="1">
        <f t="array" ref="R139">SUM(($O$21:$O$220)*COS(2*PI()*($B$21:$B$220)*($G139)))+SUM(($N$21:$N$220)*SIN(2*PI()*($B$21:$B$220)*($G139)))</f>
        <v>0.35896575930574798</v>
      </c>
      <c r="S139" s="15">
        <f t="shared" si="38"/>
        <v>0.84156698780658279</v>
      </c>
      <c r="T139" s="10">
        <f t="shared" si="39"/>
        <v>-2.7009238319383999</v>
      </c>
      <c r="U139" s="15">
        <f t="shared" si="40"/>
        <v>-0.1085630542508155</v>
      </c>
      <c r="V139" s="14">
        <f t="shared" si="47"/>
        <v>5.5637277046030522E-3</v>
      </c>
      <c r="W139" s="92">
        <f t="shared" si="50"/>
        <v>-0.1085630542508155</v>
      </c>
    </row>
    <row r="140" spans="1:23" x14ac:dyDescent="0.25">
      <c r="A140" s="81">
        <v>120</v>
      </c>
      <c r="B140" s="9">
        <f t="shared" si="48"/>
        <v>4.75</v>
      </c>
      <c r="C140" s="10">
        <f t="shared" si="43"/>
        <v>-0.11852260087141651</v>
      </c>
      <c r="D140" s="10">
        <f t="shared" si="1"/>
        <v>-0.98145495284324347</v>
      </c>
      <c r="E140" s="15">
        <f t="shared" si="2"/>
        <v>0.19169291989916271</v>
      </c>
      <c r="F140" s="14">
        <f t="shared" si="42"/>
        <v>1</v>
      </c>
      <c r="G140" s="14">
        <f t="shared" si="49"/>
        <v>0.38000000000000156</v>
      </c>
      <c r="H140" s="10" cm="1">
        <f t="array" ref="H140">+(1/Nx)*SUM(($D$21:$D$220)*COS(2*PI()*($B$21:$B$220)*($G140)))+(1/Nx)*SUM(($E$21:$E$220)*SIN(2*PI()*($B$21:$B$220)*($G140)))</f>
        <v>1.6310702788402412E-14</v>
      </c>
      <c r="I140" s="15" cm="1">
        <f t="array" ref="I140">(1/Nx)*SUM(($E$21:$E$220)*COS(2*PI()*($B$21:$B$220)*($G140)))-(1/Nx)*SUM(($D$21:$D$220)*SIN(2*PI()*($B$21:$B$220)*($G140)))</f>
        <v>5.1865456374144972E-15</v>
      </c>
      <c r="J140" s="15">
        <f t="shared" si="34"/>
        <v>1.7115469058736941E-14</v>
      </c>
      <c r="K140" s="10">
        <f t="shared" si="44"/>
        <v>0.41879334135815111</v>
      </c>
      <c r="L140" s="15">
        <f t="shared" si="45"/>
        <v>0</v>
      </c>
      <c r="M140" s="14">
        <f t="shared" si="46"/>
        <v>0.41879334135815111</v>
      </c>
      <c r="N140" s="15">
        <f t="shared" si="35"/>
        <v>6.8308137206547581E-15</v>
      </c>
      <c r="O140" s="15">
        <f t="shared" si="36"/>
        <v>2.172090777599359E-15</v>
      </c>
      <c r="P140" s="14">
        <f t="shared" si="37"/>
        <v>7.1678444760204927E-15</v>
      </c>
      <c r="Q140" s="10" cm="1">
        <f t="array" ref="Q140">+SUM(($N$21:$N$220)*COS(2*PI()*($B$21:$B$220)*($G140)))-SUM(($O$21:$O$220)*SIN(2*PI()*($B$21:$B$220)*($G140)))</f>
        <v>-0.80771829780003446</v>
      </c>
      <c r="R140" s="15" cm="1">
        <f t="array" ref="R140">SUM(($O$21:$O$220)*COS(2*PI()*($B$21:$B$220)*($G140)))+SUM(($N$21:$N$220)*SIN(2*PI()*($B$21:$B$220)*($G140)))</f>
        <v>0.29615893416861916</v>
      </c>
      <c r="S140" s="15">
        <f t="shared" si="38"/>
        <v>0.86030166970015676</v>
      </c>
      <c r="T140" s="10">
        <f t="shared" si="39"/>
        <v>-2.7901527069543199</v>
      </c>
      <c r="U140" s="15">
        <f t="shared" si="40"/>
        <v>-0.1121495897482421</v>
      </c>
      <c r="V140" s="14">
        <f t="shared" si="47"/>
        <v>6.3730111231745431E-3</v>
      </c>
      <c r="W140" s="92">
        <f t="shared" si="50"/>
        <v>-0.1121495897482421</v>
      </c>
    </row>
    <row r="141" spans="1:23" x14ac:dyDescent="0.25">
      <c r="A141" s="81">
        <v>121</v>
      </c>
      <c r="B141" s="9">
        <f t="shared" si="48"/>
        <v>5</v>
      </c>
      <c r="C141" s="10">
        <f t="shared" si="43"/>
        <v>-0.12</v>
      </c>
      <c r="D141" s="10">
        <f t="shared" si="1"/>
        <v>-0.98783632991233017</v>
      </c>
      <c r="E141" s="15">
        <f t="shared" si="2"/>
        <v>0.1554972196064548</v>
      </c>
      <c r="F141" s="14">
        <f t="shared" si="42"/>
        <v>1</v>
      </c>
      <c r="G141" s="14">
        <f t="shared" si="49"/>
        <v>0.40000000000000158</v>
      </c>
      <c r="H141" s="10" cm="1">
        <f t="array" ref="H141">+(1/Nx)*SUM(($D$21:$D$220)*COS(2*PI()*($B$21:$B$220)*($G141)))+(1/Nx)*SUM(($E$21:$E$220)*SIN(2*PI()*($B$21:$B$220)*($G141)))</f>
        <v>0.13010656063474468</v>
      </c>
      <c r="I141" s="15" cm="1">
        <f t="array" ref="I141">(1/Nx)*SUM(($E$21:$E$220)*COS(2*PI()*($B$21:$B$220)*($G141)))-(1/Nx)*SUM(($D$21:$D$220)*SIN(2*PI()*($B$21:$B$220)*($G141)))</f>
        <v>-4.2968406610555122E-15</v>
      </c>
      <c r="J141" s="15">
        <f t="shared" si="34"/>
        <v>0.13010656063474468</v>
      </c>
      <c r="K141" s="10">
        <f t="shared" si="44"/>
        <v>0.39100221895576842</v>
      </c>
      <c r="L141" s="15">
        <f t="shared" si="45"/>
        <v>0</v>
      </c>
      <c r="M141" s="14">
        <f t="shared" si="46"/>
        <v>0.39100221895576842</v>
      </c>
      <c r="N141" s="15">
        <f t="shared" si="35"/>
        <v>5.08719539088884E-2</v>
      </c>
      <c r="O141" s="15">
        <f t="shared" si="36"/>
        <v>-1.6800742329720762E-15</v>
      </c>
      <c r="P141" s="14">
        <f t="shared" si="37"/>
        <v>5.08719539088884E-2</v>
      </c>
      <c r="Q141" s="10" cm="1">
        <f t="array" ref="Q141">+SUM(($N$21:$N$220)*COS(2*PI()*($B$21:$B$220)*($G141)))-SUM(($O$21:$O$220)*SIN(2*PI()*($B$21:$B$220)*($G141)))</f>
        <v>-0.82218659236888025</v>
      </c>
      <c r="R141" s="15" cm="1">
        <f t="array" ref="R141">SUM(($O$21:$O$220)*COS(2*PI()*($B$21:$B$220)*($G141)))+SUM(($N$21:$N$220)*SIN(2*PI()*($B$21:$B$220)*($G141)))</f>
        <v>0.2738904136692904</v>
      </c>
      <c r="S141" s="15">
        <f t="shared" si="38"/>
        <v>0.86660645703288308</v>
      </c>
      <c r="T141" s="10">
        <f t="shared" si="39"/>
        <v>-2.8200301527314595</v>
      </c>
      <c r="U141" s="15">
        <f t="shared" si="40"/>
        <v>-0.11335050727446924</v>
      </c>
      <c r="V141" s="14">
        <f t="shared" si="47"/>
        <v>6.6494927255308835E-3</v>
      </c>
      <c r="W141" s="92">
        <f t="shared" si="50"/>
        <v>-0.11335050727446924</v>
      </c>
    </row>
    <row r="142" spans="1:23" x14ac:dyDescent="0.25">
      <c r="A142" s="81">
        <v>122</v>
      </c>
      <c r="B142" s="9">
        <f t="shared" si="48"/>
        <v>5.25</v>
      </c>
      <c r="C142" s="10">
        <f t="shared" si="43"/>
        <v>-0.11852260087141653</v>
      </c>
      <c r="D142" s="10">
        <f t="shared" si="1"/>
        <v>-0.98145495284324347</v>
      </c>
      <c r="E142" s="15">
        <f t="shared" si="2"/>
        <v>0.19169291989916271</v>
      </c>
      <c r="F142" s="14">
        <f t="shared" si="42"/>
        <v>1</v>
      </c>
      <c r="G142" s="14">
        <f t="shared" si="49"/>
        <v>0.42000000000000159</v>
      </c>
      <c r="H142" s="10" cm="1">
        <f t="array" ref="H142">+(1/Nx)*SUM(($D$21:$D$220)*COS(2*PI()*($B$21:$B$220)*($G142)))+(1/Nx)*SUM(($E$21:$E$220)*SIN(2*PI()*($B$21:$B$220)*($G142)))</f>
        <v>-5.1680187906910652E-15</v>
      </c>
      <c r="I142" s="15" cm="1">
        <f t="array" ref="I142">(1/Nx)*SUM(($E$21:$E$220)*COS(2*PI()*($B$21:$B$220)*($G142)))-(1/Nx)*SUM(($D$21:$D$220)*SIN(2*PI()*($B$21:$B$220)*($G142)))</f>
        <v>3.9455938516397282E-15</v>
      </c>
      <c r="J142" s="15">
        <f t="shared" si="34"/>
        <v>6.5020096172670468E-15</v>
      </c>
      <c r="K142" s="10">
        <f t="shared" si="44"/>
        <v>0.36367066501663886</v>
      </c>
      <c r="L142" s="15">
        <f t="shared" si="45"/>
        <v>0</v>
      </c>
      <c r="M142" s="14">
        <f t="shared" si="46"/>
        <v>0.36367066501663886</v>
      </c>
      <c r="N142" s="15">
        <f t="shared" si="35"/>
        <v>-1.8794568304291054E-15</v>
      </c>
      <c r="O142" s="15">
        <f t="shared" si="36"/>
        <v>1.4348967399113814E-15</v>
      </c>
      <c r="P142" s="14">
        <f t="shared" si="37"/>
        <v>2.3645901614560881E-15</v>
      </c>
      <c r="Q142" s="10" cm="1">
        <f t="array" ref="Q142">+SUM(($N$21:$N$220)*COS(2*PI()*($B$21:$B$220)*($G142)))-SUM(($O$21:$O$220)*SIN(2*PI()*($B$21:$B$220)*($G142)))</f>
        <v>-0.80771829780002802</v>
      </c>
      <c r="R142" s="15" cm="1">
        <f t="array" ref="R142">SUM(($O$21:$O$220)*COS(2*PI()*($B$21:$B$220)*($G142)))+SUM(($N$21:$N$220)*SIN(2*PI()*($B$21:$B$220)*($G142)))</f>
        <v>0.29615893416862965</v>
      </c>
      <c r="S142" s="15">
        <f t="shared" si="38"/>
        <v>0.86030166970015431</v>
      </c>
      <c r="T142" s="10">
        <f t="shared" si="39"/>
        <v>-2.7901527069543062</v>
      </c>
      <c r="U142" s="15">
        <f t="shared" si="40"/>
        <v>-0.11214958974824155</v>
      </c>
      <c r="V142" s="14">
        <f t="shared" si="47"/>
        <v>6.3730111231751121E-3</v>
      </c>
      <c r="W142" s="92">
        <f t="shared" si="50"/>
        <v>-0.11214958974824155</v>
      </c>
    </row>
    <row r="143" spans="1:23" x14ac:dyDescent="0.25">
      <c r="A143" s="81">
        <v>123</v>
      </c>
      <c r="B143" s="9">
        <f t="shared" si="48"/>
        <v>5.5</v>
      </c>
      <c r="C143" s="10">
        <f t="shared" si="43"/>
        <v>-0.11412678195541845</v>
      </c>
      <c r="D143" s="10">
        <f t="shared" si="1"/>
        <v>-0.95466924619160887</v>
      </c>
      <c r="E143" s="15">
        <f t="shared" si="2"/>
        <v>0.29766865870619508</v>
      </c>
      <c r="F143" s="14">
        <f t="shared" si="42"/>
        <v>1</v>
      </c>
      <c r="G143" s="14">
        <f t="shared" si="49"/>
        <v>0.44000000000000161</v>
      </c>
      <c r="H143" s="10" cm="1">
        <f t="array" ref="H143">+(1/Nx)*SUM(($D$21:$D$220)*COS(2*PI()*($B$21:$B$220)*($G143)))+(1/Nx)*SUM(($E$21:$E$220)*SIN(2*PI()*($B$21:$B$220)*($G143)))</f>
        <v>2.4494295480792519E-16</v>
      </c>
      <c r="I143" s="15" cm="1">
        <f t="array" ref="I143">(1/Nx)*SUM(($E$21:$E$220)*COS(2*PI()*($B$21:$B$220)*($G143)))-(1/Nx)*SUM(($D$21:$D$220)*SIN(2*PI()*($B$21:$B$220)*($G143)))</f>
        <v>-3.5996206015909137E-15</v>
      </c>
      <c r="J143" s="15">
        <f t="shared" si="34"/>
        <v>3.6079447787497761E-15</v>
      </c>
      <c r="K143" s="10">
        <f t="shared" si="44"/>
        <v>0.3368301287489312</v>
      </c>
      <c r="L143" s="15">
        <f t="shared" si="45"/>
        <v>0</v>
      </c>
      <c r="M143" s="14">
        <f t="shared" si="46"/>
        <v>0.3368301287489312</v>
      </c>
      <c r="N143" s="15">
        <f t="shared" si="35"/>
        <v>8.2504167004097074E-17</v>
      </c>
      <c r="O143" s="15">
        <f t="shared" si="36"/>
        <v>-1.2124606706811726E-15</v>
      </c>
      <c r="P143" s="14">
        <f t="shared" si="37"/>
        <v>1.2152645043453211E-15</v>
      </c>
      <c r="Q143" s="10" cm="1">
        <f t="array" ref="Q143">+SUM(($N$21:$N$220)*COS(2*PI()*($B$21:$B$220)*($G143)))-SUM(($O$21:$O$220)*SIN(2*PI()*($B$21:$B$220)*($G143)))</f>
        <v>-0.76116921811898786</v>
      </c>
      <c r="R143" s="15" cm="1">
        <f t="array" ref="R143">SUM(($O$21:$O$220)*COS(2*PI()*($B$21:$B$220)*($G143)))+SUM(($N$21:$N$220)*SIN(2*PI()*($B$21:$B$220)*($G143)))</f>
        <v>0.35896575930576735</v>
      </c>
      <c r="S143" s="15">
        <f t="shared" si="38"/>
        <v>0.84156698780657835</v>
      </c>
      <c r="T143" s="10">
        <f t="shared" si="39"/>
        <v>-2.7009238319383719</v>
      </c>
      <c r="U143" s="15">
        <f t="shared" si="40"/>
        <v>-0.10856305425081438</v>
      </c>
      <c r="V143" s="14">
        <f t="shared" si="47"/>
        <v>5.5637277046042041E-3</v>
      </c>
      <c r="W143" s="92">
        <f t="shared" si="50"/>
        <v>-0.10856305425081438</v>
      </c>
    </row>
    <row r="144" spans="1:23" x14ac:dyDescent="0.25">
      <c r="A144" s="81">
        <v>124</v>
      </c>
      <c r="B144" s="9">
        <f t="shared" si="48"/>
        <v>5.75</v>
      </c>
      <c r="C144" s="10">
        <f t="shared" si="43"/>
        <v>-0.10692078290260415</v>
      </c>
      <c r="D144" s="10">
        <f t="shared" si="1"/>
        <v>-0.88628891770003759</v>
      </c>
      <c r="E144" s="15">
        <f t="shared" si="2"/>
        <v>0.46313276105464196</v>
      </c>
      <c r="F144" s="14">
        <f t="shared" si="42"/>
        <v>1</v>
      </c>
      <c r="G144" s="14">
        <f t="shared" si="49"/>
        <v>0.46000000000000163</v>
      </c>
      <c r="H144" s="10" cm="1">
        <f t="array" ref="H144">+(1/Nx)*SUM(($D$21:$D$220)*COS(2*PI()*($B$21:$B$220)*($G144)))+(1/Nx)*SUM(($E$21:$E$220)*SIN(2*PI()*($B$21:$B$220)*($G144)))</f>
        <v>1.0494383140269293E-15</v>
      </c>
      <c r="I144" s="15" cm="1">
        <f t="array" ref="I144">(1/Nx)*SUM(($E$21:$E$220)*COS(2*PI()*($B$21:$B$220)*($G144)))-(1/Nx)*SUM(($D$21:$D$220)*SIN(2*PI()*($B$21:$B$220)*($G144)))</f>
        <v>3.8642700150859353E-15</v>
      </c>
      <c r="J144" s="15">
        <f t="shared" si="34"/>
        <v>4.0042356979128907E-15</v>
      </c>
      <c r="K144" s="10">
        <f t="shared" si="44"/>
        <v>0.3105138205904992</v>
      </c>
      <c r="L144" s="15">
        <f t="shared" si="45"/>
        <v>0</v>
      </c>
      <c r="M144" s="14">
        <f t="shared" si="46"/>
        <v>0.3105138205904992</v>
      </c>
      <c r="N144" s="15">
        <f t="shared" si="35"/>
        <v>3.2586510036255387E-16</v>
      </c>
      <c r="O144" s="15">
        <f t="shared" si="36"/>
        <v>1.1999092461776397E-15</v>
      </c>
      <c r="P144" s="14">
        <f t="shared" si="37"/>
        <v>1.2433705251037958E-15</v>
      </c>
      <c r="Q144" s="10" cm="1">
        <f t="array" ref="Q144">+SUM(($N$21:$N$220)*COS(2*PI()*($B$21:$B$220)*($G144)))-SUM(($O$21:$O$220)*SIN(2*PI()*($B$21:$B$220)*($G144)))</f>
        <v>-0.67473189679664769</v>
      </c>
      <c r="R144" s="15" cm="1">
        <f t="array" ref="R144">SUM(($O$21:$O$220)*COS(2*PI()*($B$21:$B$220)*($G144)))+SUM(($N$21:$N$220)*SIN(2*PI()*($B$21:$B$220)*($G144)))</f>
        <v>0.44997303983097658</v>
      </c>
      <c r="S144" s="15">
        <f t="shared" si="38"/>
        <v>0.81101101665114994</v>
      </c>
      <c r="T144" s="10">
        <f t="shared" si="39"/>
        <v>-2.5534343373812947</v>
      </c>
      <c r="U144" s="15">
        <f t="shared" si="40"/>
        <v>-0.10263474564407594</v>
      </c>
      <c r="V144" s="14">
        <f t="shared" si="47"/>
        <v>4.2860372585283354E-3</v>
      </c>
      <c r="W144" s="92">
        <f t="shared" si="50"/>
        <v>-0.10263474564407594</v>
      </c>
    </row>
    <row r="145" spans="1:23" x14ac:dyDescent="0.25">
      <c r="A145" s="81">
        <v>125</v>
      </c>
      <c r="B145" s="9">
        <f t="shared" si="48"/>
        <v>6</v>
      </c>
      <c r="C145" s="10">
        <f t="shared" si="43"/>
        <v>-9.7082039324993707E-2</v>
      </c>
      <c r="D145" s="10">
        <f t="shared" si="1"/>
        <v>-0.74763454986912214</v>
      </c>
      <c r="E145" s="15">
        <f t="shared" si="2"/>
        <v>0.66411036721466343</v>
      </c>
      <c r="F145" s="14">
        <f t="shared" si="42"/>
        <v>1</v>
      </c>
      <c r="G145" s="14">
        <f t="shared" si="49"/>
        <v>0.48000000000000165</v>
      </c>
      <c r="H145" s="10" cm="1">
        <f t="array" ref="H145">+(1/Nx)*SUM(($D$21:$D$220)*COS(2*PI()*($B$21:$B$220)*($G145)))+(1/Nx)*SUM(($E$21:$E$220)*SIN(2*PI()*($B$21:$B$220)*($G145)))</f>
        <v>-1.7001677843353492E-15</v>
      </c>
      <c r="I145" s="15" cm="1">
        <f t="array" ref="I145">(1/Nx)*SUM(($E$21:$E$220)*COS(2*PI()*($B$21:$B$220)*($G145)))-(1/Nx)*SUM(($D$21:$D$220)*SIN(2*PI()*($B$21:$B$220)*($G145)))</f>
        <v>-5.8222870968904767E-15</v>
      </c>
      <c r="J145" s="15">
        <f t="shared" si="34"/>
        <v>6.0654428967313758E-15</v>
      </c>
      <c r="K145" s="10">
        <f t="shared" si="44"/>
        <v>0.28475697986529191</v>
      </c>
      <c r="L145" s="15">
        <f t="shared" si="45"/>
        <v>0</v>
      </c>
      <c r="M145" s="14">
        <f t="shared" si="46"/>
        <v>0.28475697986529191</v>
      </c>
      <c r="N145" s="15">
        <f t="shared" si="35"/>
        <v>-4.8413464353159902E-16</v>
      </c>
      <c r="O145" s="15">
        <f t="shared" si="36"/>
        <v>-1.6579368896191905E-15</v>
      </c>
      <c r="P145" s="14">
        <f t="shared" si="37"/>
        <v>1.7271772008186145E-15</v>
      </c>
      <c r="Q145" s="10" cm="1">
        <f t="array" ref="Q145">+SUM(($N$21:$N$220)*COS(2*PI()*($B$21:$B$220)*($G145)))-SUM(($O$21:$O$220)*SIN(2*PI()*($B$21:$B$220)*($G145)))</f>
        <v>-0.54049878513323579</v>
      </c>
      <c r="R145" s="15" cm="1">
        <f t="array" ref="R145">SUM(($O$21:$O$220)*COS(2*PI()*($B$21:$B$220)*($G145)))+SUM(($N$21:$N$220)*SIN(2*PI()*($B$21:$B$220)*($G145)))</f>
        <v>0.54821536943131277</v>
      </c>
      <c r="S145" s="15">
        <f t="shared" si="38"/>
        <v>0.76985649832369052</v>
      </c>
      <c r="T145" s="10">
        <f t="shared" si="39"/>
        <v>-2.3491068124482499</v>
      </c>
      <c r="U145" s="15">
        <f t="shared" si="40"/>
        <v>-9.4421844594466897E-2</v>
      </c>
      <c r="V145" s="14">
        <f t="shared" si="47"/>
        <v>2.6601947305269409E-3</v>
      </c>
      <c r="W145" s="92">
        <f t="shared" si="50"/>
        <v>-9.4421844594466897E-2</v>
      </c>
    </row>
    <row r="146" spans="1:23" x14ac:dyDescent="0.25">
      <c r="A146" s="81">
        <v>126</v>
      </c>
      <c r="B146" s="9">
        <f t="shared" si="48"/>
        <v>6.25</v>
      </c>
      <c r="C146" s="10">
        <f t="shared" si="43"/>
        <v>-8.4852813742385721E-2</v>
      </c>
      <c r="D146" s="10">
        <f t="shared" si="1"/>
        <v>-0.51434526769443412</v>
      </c>
      <c r="E146" s="15">
        <f t="shared" si="2"/>
        <v>0.85758320039535574</v>
      </c>
      <c r="F146" s="14">
        <f t="shared" si="42"/>
        <v>1</v>
      </c>
      <c r="G146" s="14">
        <f t="shared" si="49"/>
        <v>0.50000000000000167</v>
      </c>
      <c r="H146" s="10" cm="1">
        <f t="array" ref="H146">+(1/Nx)*SUM(($D$21:$D$220)*COS(2*PI()*($B$21:$B$220)*($G146)))+(1/Nx)*SUM(($E$21:$E$220)*SIN(2*PI()*($B$21:$B$220)*($G146)))</f>
        <v>1.8407497748285097E-15</v>
      </c>
      <c r="I146" s="15" cm="1">
        <f t="array" ref="I146">(1/Nx)*SUM(($E$21:$E$220)*COS(2*PI()*($B$21:$B$220)*($G146)))-(1/Nx)*SUM(($D$21:$D$220)*SIN(2*PI()*($B$21:$B$220)*($G146)))</f>
        <v>-4.215744457013261E-2</v>
      </c>
      <c r="J146" s="15">
        <f t="shared" si="34"/>
        <v>4.215744457013261E-2</v>
      </c>
      <c r="K146" s="10">
        <f t="shared" si="44"/>
        <v>0.25959719810716819</v>
      </c>
      <c r="L146" s="15">
        <f t="shared" si="45"/>
        <v>0</v>
      </c>
      <c r="M146" s="14">
        <f t="shared" si="46"/>
        <v>0.25959719810716819</v>
      </c>
      <c r="N146" s="15">
        <f t="shared" si="35"/>
        <v>4.7785348396188185E-16</v>
      </c>
      <c r="O146" s="15">
        <f t="shared" si="36"/>
        <v>-1.0943954489764677E-2</v>
      </c>
      <c r="P146" s="14">
        <f t="shared" si="37"/>
        <v>1.0943954489764677E-2</v>
      </c>
      <c r="Q146" s="10" cm="1">
        <f t="array" ref="Q146">+SUM(($N$21:$N$220)*COS(2*PI()*($B$21:$B$220)*($G146)))-SUM(($O$21:$O$220)*SIN(2*PI()*($B$21:$B$220)*($G146)))</f>
        <v>-0.35682724785590664</v>
      </c>
      <c r="R146" s="15" cm="1">
        <f t="array" ref="R146">SUM(($O$21:$O$220)*COS(2*PI()*($B$21:$B$220)*($G146)))+SUM(($N$21:$N$220)*SIN(2*PI()*($B$21:$B$220)*($G146)))</f>
        <v>0.62559920410832859</v>
      </c>
      <c r="S146" s="15">
        <f t="shared" si="38"/>
        <v>0.72020833721458322</v>
      </c>
      <c r="T146" s="10">
        <f t="shared" si="39"/>
        <v>-2.0891491787039156</v>
      </c>
      <c r="U146" s="15">
        <f t="shared" si="40"/>
        <v>-8.3972903250258177E-2</v>
      </c>
      <c r="V146" s="14">
        <f t="shared" si="47"/>
        <v>8.7991049212767512E-4</v>
      </c>
      <c r="W146" s="92">
        <f t="shared" si="50"/>
        <v>-8.3972903250258177E-2</v>
      </c>
    </row>
    <row r="147" spans="1:23" x14ac:dyDescent="0.25">
      <c r="A147" s="81">
        <v>127</v>
      </c>
      <c r="B147" s="9">
        <f t="shared" si="48"/>
        <v>6.5</v>
      </c>
      <c r="C147" s="10">
        <f t="shared" si="43"/>
        <v>-7.0534230275096782E-2</v>
      </c>
      <c r="D147" s="10">
        <f t="shared" si="1"/>
        <v>-0.18297740323861844</v>
      </c>
      <c r="E147" s="15">
        <f t="shared" si="2"/>
        <v>0.98311711911859823</v>
      </c>
      <c r="F147" s="14">
        <f t="shared" si="42"/>
        <v>1</v>
      </c>
      <c r="G147" s="14">
        <f t="shared" si="49"/>
        <v>0.52000000000000168</v>
      </c>
      <c r="H147" s="10" cm="1">
        <f t="array" ref="H147">+(1/Nx)*SUM(($D$21:$D$220)*COS(2*PI()*($B$21:$B$220)*($G147)))+(1/Nx)*SUM(($E$21:$E$220)*SIN(2*PI()*($B$21:$B$220)*($G147)))</f>
        <v>-1.7340295865864164E-15</v>
      </c>
      <c r="I147" s="15" cm="1">
        <f t="array" ref="I147">(1/Nx)*SUM(($E$21:$E$220)*COS(2*PI()*($B$21:$B$220)*($G147)))-(1/Nx)*SUM(($D$21:$D$220)*SIN(2*PI()*($B$21:$B$220)*($G147)))</f>
        <v>1.5167034295160421E-15</v>
      </c>
      <c r="J147" s="15">
        <f t="shared" si="34"/>
        <v>2.3037464921867558E-15</v>
      </c>
      <c r="K147" s="10">
        <f t="shared" si="44"/>
        <v>0.23507481446173895</v>
      </c>
      <c r="L147" s="15">
        <f t="shared" si="45"/>
        <v>0</v>
      </c>
      <c r="M147" s="14">
        <f t="shared" si="46"/>
        <v>0.23507481446173895</v>
      </c>
      <c r="N147" s="15">
        <f t="shared" si="35"/>
        <v>-4.0762668333796773E-16</v>
      </c>
      <c r="O147" s="15">
        <f t="shared" si="36"/>
        <v>3.5653877728696673E-16</v>
      </c>
      <c r="P147" s="14">
        <f t="shared" si="37"/>
        <v>5.4155277921768347E-16</v>
      </c>
      <c r="Q147" s="10" cm="1">
        <f t="array" ref="Q147">+SUM(($N$21:$N$220)*COS(2*PI()*($B$21:$B$220)*($G147)))-SUM(($O$21:$O$220)*SIN(2*PI()*($B$21:$B$220)*($G147)))</f>
        <v>-0.13429299594042499</v>
      </c>
      <c r="R147" s="15" cm="1">
        <f t="array" ref="R147">SUM(($O$21:$O$220)*COS(2*PI()*($B$21:$B$220)*($G147)))+SUM(($N$21:$N$220)*SIN(2*PI()*($B$21:$B$220)*($G147)))</f>
        <v>0.6517054322309721</v>
      </c>
      <c r="S147" s="15">
        <f t="shared" si="38"/>
        <v>0.66539806068098295</v>
      </c>
      <c r="T147" s="10">
        <f t="shared" si="39"/>
        <v>-1.7740157509105761</v>
      </c>
      <c r="U147" s="15">
        <f t="shared" si="40"/>
        <v>-7.1306182695898598E-2</v>
      </c>
      <c r="V147" s="14">
        <f t="shared" si="47"/>
        <v>-7.7195242080168593E-4</v>
      </c>
      <c r="W147" s="92">
        <f t="shared" si="50"/>
        <v>-7.1306182695898598E-2</v>
      </c>
    </row>
    <row r="148" spans="1:23" x14ac:dyDescent="0.25">
      <c r="A148" s="81">
        <v>128</v>
      </c>
      <c r="B148" s="9">
        <f t="shared" si="48"/>
        <v>6.75</v>
      </c>
      <c r="C148" s="10">
        <f t="shared" si="43"/>
        <v>-5.447885996874563E-2</v>
      </c>
      <c r="D148" s="10">
        <f t="shared" si="1"/>
        <v>0.21376262087818779</v>
      </c>
      <c r="E148" s="15">
        <f t="shared" si="2"/>
        <v>0.97688563399984962</v>
      </c>
      <c r="F148" s="14">
        <f t="shared" si="42"/>
        <v>1</v>
      </c>
      <c r="G148" s="14">
        <f t="shared" si="49"/>
        <v>0.5400000000000017</v>
      </c>
      <c r="H148" s="10" cm="1">
        <f t="array" ref="H148">+(1/Nx)*SUM(($D$21:$D$220)*COS(2*PI()*($B$21:$B$220)*($G148)))+(1/Nx)*SUM(($E$21:$E$220)*SIN(2*PI()*($B$21:$B$220)*($G148)))</f>
        <v>1.7842671784507046E-15</v>
      </c>
      <c r="I148" s="15" cm="1">
        <f t="array" ref="I148">(1/Nx)*SUM(($E$21:$E$220)*COS(2*PI()*($B$21:$B$220)*($G148)))-(1/Nx)*SUM(($D$21:$D$220)*SIN(2*PI()*($B$21:$B$220)*($G148)))</f>
        <v>2.9656832545299481E-16</v>
      </c>
      <c r="J148" s="15">
        <f t="shared" si="34"/>
        <v>1.8087460119537047E-15</v>
      </c>
      <c r="K148" s="10">
        <f t="shared" si="44"/>
        <v>0.21123340589612652</v>
      </c>
      <c r="L148" s="15">
        <f t="shared" si="45"/>
        <v>0</v>
      </c>
      <c r="M148" s="14">
        <f t="shared" si="46"/>
        <v>0.21123340589612652</v>
      </c>
      <c r="N148" s="15">
        <f t="shared" si="35"/>
        <v>3.7689683313281411E-16</v>
      </c>
      <c r="O148" s="15">
        <f t="shared" si="36"/>
        <v>6.2645137466347002E-17</v>
      </c>
      <c r="P148" s="14">
        <f t="shared" si="37"/>
        <v>3.8206758050601705E-16</v>
      </c>
      <c r="Q148" s="10" cm="1">
        <f t="array" ref="Q148">+SUM(($N$21:$N$220)*COS(2*PI()*($B$21:$B$220)*($G148)))-SUM(($O$21:$O$220)*SIN(2*PI()*($B$21:$B$220)*($G148)))</f>
        <v>0.10168402354075547</v>
      </c>
      <c r="R148" s="15" cm="1">
        <f t="array" ref="R148">SUM(($O$21:$O$220)*COS(2*PI()*($B$21:$B$220)*($G148)))+SUM(($N$21:$N$220)*SIN(2*PI()*($B$21:$B$220)*($G148)))</f>
        <v>0.60183352794245348</v>
      </c>
      <c r="S148" s="15">
        <f t="shared" si="38"/>
        <v>0.61036320006951339</v>
      </c>
      <c r="T148" s="10">
        <f t="shared" si="39"/>
        <v>-1.4034199895612247</v>
      </c>
      <c r="U148" s="15">
        <f t="shared" si="40"/>
        <v>-5.6410165537348268E-2</v>
      </c>
      <c r="V148" s="14">
        <f t="shared" si="47"/>
        <v>-1.9313055686025081E-3</v>
      </c>
      <c r="W148" s="92">
        <f t="shared" si="50"/>
        <v>-5.6410165537348268E-2</v>
      </c>
    </row>
    <row r="149" spans="1:23" x14ac:dyDescent="0.25">
      <c r="A149" s="81">
        <v>129</v>
      </c>
      <c r="B149" s="9">
        <f t="shared" si="48"/>
        <v>7</v>
      </c>
      <c r="C149" s="10">
        <f t="shared" ref="C149:C180" si="51">+bo*COS(2*PI()*B149/Period) + ($E$10*0.5*(1-SIGN(0.66+COS(2*PI()*B149/Period)))) * IF(ABS(B149)&lt;=(Period),1,0)  - TAN(RADIANS(Tilt))*$B149</f>
        <v>-3.7082039324993703E-2</v>
      </c>
      <c r="D149" s="10">
        <f t="shared" si="1"/>
        <v>0.60378266406462422</v>
      </c>
      <c r="E149" s="15">
        <f t="shared" si="2"/>
        <v>0.79714897890860104</v>
      </c>
      <c r="F149" s="14">
        <f t="shared" si="42"/>
        <v>1</v>
      </c>
      <c r="G149" s="14">
        <f t="shared" si="49"/>
        <v>0.56000000000000172</v>
      </c>
      <c r="H149" s="10" cm="1">
        <f t="array" ref="H149">+(1/Nx)*SUM(($D$21:$D$220)*COS(2*PI()*($B$21:$B$220)*($G149)))+(1/Nx)*SUM(($E$21:$E$220)*SIN(2*PI()*($B$21:$B$220)*($G149)))</f>
        <v>-2.112615637983595E-15</v>
      </c>
      <c r="I149" s="15" cm="1">
        <f t="array" ref="I149">(1/Nx)*SUM(($E$21:$E$220)*COS(2*PI()*($B$21:$B$220)*($G149)))-(1/Nx)*SUM(($D$21:$D$220)*SIN(2*PI()*($B$21:$B$220)*($G149)))</f>
        <v>-9.0170926281274425E-16</v>
      </c>
      <c r="J149" s="15">
        <f t="shared" si="34"/>
        <v>2.2970033583987499E-15</v>
      </c>
      <c r="K149" s="10">
        <f t="shared" ref="K149:K180" si="52">+$M149*COS(IF((ABS($G149)*λ&lt;1),(2*PI()/λ)*zoffs*SQRT(1-(ABS($G149)*λ)^2),0))</f>
        <v>0.18812040437418542</v>
      </c>
      <c r="L149" s="15">
        <f t="shared" ref="L149:L180" si="53">+$M149*SIN(IF((ABS($G149)*λ&lt;1),(2*PI()/λ)*zoffs*SQRT(1-(ABS($G149)*λ)^2),0))</f>
        <v>0</v>
      </c>
      <c r="M149" s="14">
        <f t="shared" ref="M149:M180" si="54">+IF(ABS(G149)&lt;fmax,(2/PI())*(ACOS(ABS(G149)/fmax)-(ABS(G149)/fmax)*SQRT(1-(ABS(G149)/fmax)^2) ),0)*IF(q,1,0)+IF(NOT(q),1,0)*IF(ABS(G149)/fmax&lt;=1,1,0)</f>
        <v>0.18812040437418542</v>
      </c>
      <c r="N149" s="15">
        <f t="shared" si="35"/>
        <v>-3.9742610810470161E-16</v>
      </c>
      <c r="O149" s="15">
        <f t="shared" si="36"/>
        <v>-1.6962991114828208E-16</v>
      </c>
      <c r="P149" s="14">
        <f t="shared" si="37"/>
        <v>4.3211320063083476E-16</v>
      </c>
      <c r="Q149" s="10" cm="1">
        <f t="array" ref="Q149">+SUM(($N$21:$N$220)*COS(2*PI()*($B$21:$B$220)*($G149)))-SUM(($O$21:$O$220)*SIN(2*PI()*($B$21:$B$220)*($G149)))</f>
        <v>0.31388373122232494</v>
      </c>
      <c r="R149" s="15" cm="1">
        <f t="array" ref="R149">SUM(($O$21:$O$220)*COS(2*PI()*($B$21:$B$220)*($G149)))+SUM(($N$21:$N$220)*SIN(2*PI()*($B$21:$B$220)*($G149)))</f>
        <v>0.4659899350454404</v>
      </c>
      <c r="S149" s="15">
        <f t="shared" si="38"/>
        <v>0.56184483292961096</v>
      </c>
      <c r="T149" s="10">
        <f t="shared" si="39"/>
        <v>-0.97801953547298803</v>
      </c>
      <c r="U149" s="15">
        <f t="shared" si="40"/>
        <v>-3.9311285506230059E-2</v>
      </c>
      <c r="V149" s="14">
        <f t="shared" ref="V149:V180" si="55">+(W149-C149)-(AVERAGE($W$21:$W$220)-AVERAGE($C$21:$C$220))</f>
        <v>-2.2292461812362259E-3</v>
      </c>
      <c r="W149" s="92">
        <f t="shared" si="50"/>
        <v>-3.9311285506230059E-2</v>
      </c>
    </row>
    <row r="150" spans="1:23" x14ac:dyDescent="0.25">
      <c r="A150" s="81">
        <v>130</v>
      </c>
      <c r="B150" s="9">
        <f t="shared" ref="B150:B181" si="56">+B149+$J$9</f>
        <v>7.25</v>
      </c>
      <c r="C150" s="10">
        <f t="shared" si="51"/>
        <v>-1.8772135804827724E-2</v>
      </c>
      <c r="D150" s="10">
        <f t="shared" si="1"/>
        <v>0.89290981716861428</v>
      </c>
      <c r="E150" s="15">
        <f t="shared" si="2"/>
        <v>0.45023555879551747</v>
      </c>
      <c r="F150" s="14">
        <f t="shared" si="42"/>
        <v>1</v>
      </c>
      <c r="G150" s="14">
        <f t="shared" ref="G150:G181" si="57">+G149+$J$10</f>
        <v>0.58000000000000174</v>
      </c>
      <c r="H150" s="10" cm="1">
        <f t="array" ref="H150">+(1/Nx)*SUM(($D$21:$D$220)*COS(2*PI()*($B$21:$B$220)*($G150)))+(1/Nx)*SUM(($E$21:$E$220)*SIN(2*PI()*($B$21:$B$220)*($G150)))</f>
        <v>1.7882917369149707E-15</v>
      </c>
      <c r="I150" s="15" cm="1">
        <f t="array" ref="I150">(1/Nx)*SUM(($E$21:$E$220)*COS(2*PI()*($B$21:$B$220)*($G150)))-(1/Nx)*SUM(($D$21:$D$220)*SIN(2*PI()*($B$21:$B$220)*($G150)))</f>
        <v>1.0219602941674566E-15</v>
      </c>
      <c r="J150" s="15">
        <f t="shared" ref="J150:J213" si="58">+SQRT(H150^2+I150^2)</f>
        <v>2.0597063332361721E-15</v>
      </c>
      <c r="K150" s="10">
        <f t="shared" si="52"/>
        <v>0.16578788760461249</v>
      </c>
      <c r="L150" s="15">
        <f t="shared" si="53"/>
        <v>0</v>
      </c>
      <c r="M150" s="14">
        <f t="shared" si="54"/>
        <v>0.16578788760461249</v>
      </c>
      <c r="N150" s="15">
        <f t="shared" ref="N150:N213" si="59">+H150*K150-I150*L150</f>
        <v>2.9647710948391641E-16</v>
      </c>
      <c r="O150" s="15">
        <f t="shared" ref="O150:O213" si="60">+I150*K150+H150*L150</f>
        <v>1.6942863838581102E-16</v>
      </c>
      <c r="P150" s="14">
        <f t="shared" ref="P150:P213" si="61">+SQRT(N150^2+O150^2)</f>
        <v>3.4147436207306701E-16</v>
      </c>
      <c r="Q150" s="10" cm="1">
        <f t="array" ref="Q150">+SUM(($N$21:$N$220)*COS(2*PI()*($B$21:$B$220)*($G150)))-SUM(($O$21:$O$220)*SIN(2*PI()*($B$21:$B$220)*($G150)))</f>
        <v>0.46217671872111965</v>
      </c>
      <c r="R150" s="15" cm="1">
        <f t="array" ref="R150">SUM(($O$21:$O$220)*COS(2*PI()*($B$21:$B$220)*($G150)))+SUM(($N$21:$N$220)*SIN(2*PI()*($B$21:$B$220)*($G150)))</f>
        <v>0.25496522615522926</v>
      </c>
      <c r="S150" s="15">
        <f t="shared" ref="S150:S213" si="62">+SQRT(Q150^2+R150^2)</f>
        <v>0.52783954557820711</v>
      </c>
      <c r="T150" s="10">
        <f t="shared" ref="T150:T213" si="63">-ATAN2(Q150,R150)</f>
        <v>-0.50411814579134528</v>
      </c>
      <c r="U150" s="15">
        <f t="shared" ref="U150:U213" si="64">+W150-($W$17)</f>
        <v>-2.0262920769257196E-2</v>
      </c>
      <c r="V150" s="14">
        <f t="shared" si="55"/>
        <v>-1.4907849644293419E-3</v>
      </c>
      <c r="W150" s="92">
        <f t="shared" ref="W150:W181" si="65">+(λ*Ω/(4*PI()))*$T150-(λ*Ω/2)*ROUND(((λ*Ω/(4*PI()))*$T150-$W149)/(Ω*λ/2),0)</f>
        <v>-2.0262920769257196E-2</v>
      </c>
    </row>
    <row r="151" spans="1:23" x14ac:dyDescent="0.25">
      <c r="A151" s="81">
        <v>131</v>
      </c>
      <c r="B151" s="9">
        <f t="shared" si="56"/>
        <v>7.5</v>
      </c>
      <c r="C151" s="10">
        <f t="shared" si="51"/>
        <v>-2.2052672188355161E-17</v>
      </c>
      <c r="D151" s="10">
        <f t="shared" si="1"/>
        <v>1</v>
      </c>
      <c r="E151" s="15">
        <f t="shared" si="2"/>
        <v>5.4864510106582775E-16</v>
      </c>
      <c r="F151" s="14">
        <f t="shared" ref="F151:F214" si="66">+SQRT(D151^2+E151^2)</f>
        <v>1</v>
      </c>
      <c r="G151" s="14">
        <f t="shared" si="57"/>
        <v>0.60000000000000175</v>
      </c>
      <c r="H151" s="10" cm="1">
        <f t="array" ref="H151">+(1/Nx)*SUM(($D$21:$D$220)*COS(2*PI()*($B$21:$B$220)*($G151)))+(1/Nx)*SUM(($E$21:$E$220)*SIN(2*PI()*($B$21:$B$220)*($G151)))</f>
        <v>-1.1102559735578542E-2</v>
      </c>
      <c r="I151" s="15" cm="1">
        <f t="array" ref="I151">(1/Nx)*SUM(($E$21:$E$220)*COS(2*PI()*($B$21:$B$220)*($G151)))-(1/Nx)*SUM(($D$21:$D$220)*SIN(2*PI()*($B$21:$B$220)*($G151)))</f>
        <v>-1.2190248810384219E-15</v>
      </c>
      <c r="J151" s="15">
        <f t="shared" si="58"/>
        <v>1.1102559735578542E-2</v>
      </c>
      <c r="K151" s="10">
        <f t="shared" si="52"/>
        <v>0.14429361281438566</v>
      </c>
      <c r="L151" s="15">
        <f t="shared" si="53"/>
        <v>0</v>
      </c>
      <c r="M151" s="14">
        <f t="shared" si="54"/>
        <v>0.14429361281438566</v>
      </c>
      <c r="N151" s="15">
        <f t="shared" si="59"/>
        <v>-1.6020284557341582E-3</v>
      </c>
      <c r="O151" s="15">
        <f t="shared" si="60"/>
        <v>-1.758975041956606E-16</v>
      </c>
      <c r="P151" s="14">
        <f t="shared" si="61"/>
        <v>1.6020284557341582E-3</v>
      </c>
      <c r="Q151" s="10" cm="1">
        <f t="array" ref="Q151">+SUM(($N$21:$N$220)*COS(2*PI()*($B$21:$B$220)*($G151)))-SUM(($O$21:$O$220)*SIN(2*PI()*($B$21:$B$220)*($G151)))</f>
        <v>0.51550772792809763</v>
      </c>
      <c r="R151" s="15" cm="1">
        <f t="array" ref="R151">SUM(($O$21:$O$220)*COS(2*PI()*($B$21:$B$220)*($G151)))+SUM(($N$21:$N$220)*SIN(2*PI()*($B$21:$B$220)*($G151)))</f>
        <v>-5.9024188717987194E-14</v>
      </c>
      <c r="S151" s="15">
        <f t="shared" si="62"/>
        <v>0.51550772792809763</v>
      </c>
      <c r="T151" s="10">
        <f t="shared" si="63"/>
        <v>1.1449719474665142E-13</v>
      </c>
      <c r="U151" s="15">
        <f t="shared" si="64"/>
        <v>4.6021901905786144E-15</v>
      </c>
      <c r="V151" s="14">
        <f t="shared" si="55"/>
        <v>4.7546246792213863E-15</v>
      </c>
      <c r="W151" s="92">
        <f t="shared" si="65"/>
        <v>4.6021901905786144E-15</v>
      </c>
    </row>
    <row r="152" spans="1:23" x14ac:dyDescent="0.25">
      <c r="A152" s="81">
        <v>132</v>
      </c>
      <c r="B152" s="9">
        <f t="shared" si="56"/>
        <v>7.75</v>
      </c>
      <c r="C152" s="10">
        <f t="shared" si="51"/>
        <v>1.8772135804827679E-2</v>
      </c>
      <c r="D152" s="10">
        <f t="shared" si="1"/>
        <v>0.89290981716861473</v>
      </c>
      <c r="E152" s="15">
        <f t="shared" si="2"/>
        <v>-0.45023555879551647</v>
      </c>
      <c r="F152" s="14">
        <f t="shared" si="66"/>
        <v>1</v>
      </c>
      <c r="G152" s="14">
        <f t="shared" si="57"/>
        <v>0.62000000000000177</v>
      </c>
      <c r="H152" s="10" cm="1">
        <f t="array" ref="H152">+(1/Nx)*SUM(($D$21:$D$220)*COS(2*PI()*($B$21:$B$220)*($G152)))+(1/Nx)*SUM(($E$21:$E$220)*SIN(2*PI()*($B$21:$B$220)*($G152)))</f>
        <v>3.429756478823265E-15</v>
      </c>
      <c r="I152" s="15" cm="1">
        <f t="array" ref="I152">(1/Nx)*SUM(($E$21:$E$220)*COS(2*PI()*($B$21:$B$220)*($G152)))-(1/Nx)*SUM(($D$21:$D$220)*SIN(2*PI()*($B$21:$B$220)*($G152)))</f>
        <v>1.1846773562140812E-15</v>
      </c>
      <c r="J152" s="15">
        <f t="shared" si="58"/>
        <v>3.6285933834416536E-15</v>
      </c>
      <c r="K152" s="10">
        <f t="shared" si="52"/>
        <v>0.12370240044164707</v>
      </c>
      <c r="L152" s="15">
        <f t="shared" si="53"/>
        <v>0</v>
      </c>
      <c r="M152" s="14">
        <f t="shared" si="54"/>
        <v>0.12370240044164707</v>
      </c>
      <c r="N152" s="15">
        <f t="shared" si="59"/>
        <v>4.2426910936072897E-16</v>
      </c>
      <c r="O152" s="15">
        <f t="shared" si="60"/>
        <v>1.4654743271254605E-16</v>
      </c>
      <c r="P152" s="14">
        <f t="shared" si="61"/>
        <v>4.4886571175841042E-16</v>
      </c>
      <c r="Q152" s="10" cm="1">
        <f t="array" ref="Q152">+SUM(($N$21:$N$220)*COS(2*PI()*($B$21:$B$220)*($G152)))-SUM(($O$21:$O$220)*SIN(2*PI()*($B$21:$B$220)*($G152)))</f>
        <v>0.46217671872106536</v>
      </c>
      <c r="R152" s="15" cm="1">
        <f t="array" ref="R152">SUM(($O$21:$O$220)*COS(2*PI()*($B$21:$B$220)*($G152)))+SUM(($N$21:$N$220)*SIN(2*PI()*($B$21:$B$220)*($G152)))</f>
        <v>-0.25496522615533479</v>
      </c>
      <c r="S152" s="15">
        <f t="shared" si="62"/>
        <v>0.52783954557821056</v>
      </c>
      <c r="T152" s="10">
        <f t="shared" si="63"/>
        <v>0.50411814579156999</v>
      </c>
      <c r="U152" s="15">
        <f t="shared" si="64"/>
        <v>2.0262920769266227E-2</v>
      </c>
      <c r="V152" s="14">
        <f t="shared" si="55"/>
        <v>1.4907849644386786E-3</v>
      </c>
      <c r="W152" s="92">
        <f t="shared" si="65"/>
        <v>2.0262920769266227E-2</v>
      </c>
    </row>
    <row r="153" spans="1:23" x14ac:dyDescent="0.25">
      <c r="A153" s="81">
        <v>133</v>
      </c>
      <c r="B153" s="9">
        <f t="shared" si="56"/>
        <v>8</v>
      </c>
      <c r="C153" s="10">
        <f t="shared" si="51"/>
        <v>3.7082039324993668E-2</v>
      </c>
      <c r="D153" s="10">
        <f t="shared" si="1"/>
        <v>0.60378266406462489</v>
      </c>
      <c r="E153" s="15">
        <f t="shared" si="2"/>
        <v>-0.79714897890860048</v>
      </c>
      <c r="F153" s="14">
        <f t="shared" si="66"/>
        <v>1</v>
      </c>
      <c r="G153" s="14">
        <f t="shared" si="57"/>
        <v>0.64000000000000179</v>
      </c>
      <c r="H153" s="10" cm="1">
        <f t="array" ref="H153">+(1/Nx)*SUM(($D$21:$D$220)*COS(2*PI()*($B$21:$B$220)*($G153)))+(1/Nx)*SUM(($E$21:$E$220)*SIN(2*PI()*($B$21:$B$220)*($G153)))</f>
        <v>-3.3675839894442564E-15</v>
      </c>
      <c r="I153" s="15" cm="1">
        <f t="array" ref="I153">(1/Nx)*SUM(($E$21:$E$220)*COS(2*PI()*($B$21:$B$220)*($G153)))-(1/Nx)*SUM(($D$21:$D$220)*SIN(2*PI()*($B$21:$B$220)*($G153)))</f>
        <v>-8.7568841067309224E-16</v>
      </c>
      <c r="J153" s="15">
        <f t="shared" si="58"/>
        <v>3.4795764280366742E-15</v>
      </c>
      <c r="K153" s="10">
        <f t="shared" si="52"/>
        <v>0.10408803866182617</v>
      </c>
      <c r="L153" s="15">
        <f t="shared" si="53"/>
        <v>0</v>
      </c>
      <c r="M153" s="14">
        <f t="shared" si="54"/>
        <v>0.10408803866182617</v>
      </c>
      <c r="N153" s="15">
        <f t="shared" si="59"/>
        <v>-3.5052521249022056E-16</v>
      </c>
      <c r="O153" s="15">
        <f t="shared" si="60"/>
        <v>-9.1148689145853941E-17</v>
      </c>
      <c r="P153" s="14">
        <f t="shared" si="61"/>
        <v>3.6218228576826033E-16</v>
      </c>
      <c r="Q153" s="10" cm="1">
        <f t="array" ref="Q153">+SUM(($N$21:$N$220)*COS(2*PI()*($B$21:$B$220)*($G153)))-SUM(($O$21:$O$220)*SIN(2*PI()*($B$21:$B$220)*($G153)))</f>
        <v>0.3138837312222264</v>
      </c>
      <c r="R153" s="15" cm="1">
        <f t="array" ref="R153">SUM(($O$21:$O$220)*COS(2*PI()*($B$21:$B$220)*($G153)))+SUM(($N$21:$N$220)*SIN(2*PI()*($B$21:$B$220)*($G153)))</f>
        <v>-0.46598993504551472</v>
      </c>
      <c r="S153" s="15">
        <f t="shared" si="62"/>
        <v>0.56184483292961762</v>
      </c>
      <c r="T153" s="10">
        <f t="shared" si="63"/>
        <v>0.9780195354732073</v>
      </c>
      <c r="U153" s="15">
        <f t="shared" si="64"/>
        <v>3.9311285506238872E-2</v>
      </c>
      <c r="V153" s="14">
        <f t="shared" si="55"/>
        <v>2.2292461812453341E-3</v>
      </c>
      <c r="W153" s="92">
        <f t="shared" si="65"/>
        <v>3.9311285506238872E-2</v>
      </c>
    </row>
    <row r="154" spans="1:23" x14ac:dyDescent="0.25">
      <c r="A154" s="81">
        <v>134</v>
      </c>
      <c r="B154" s="9">
        <f t="shared" si="56"/>
        <v>8.25</v>
      </c>
      <c r="C154" s="10">
        <f t="shared" si="51"/>
        <v>5.4478859968745595E-2</v>
      </c>
      <c r="D154" s="10">
        <f t="shared" si="1"/>
        <v>0.21376262087818865</v>
      </c>
      <c r="E154" s="15">
        <f t="shared" si="2"/>
        <v>-0.9768856339998494</v>
      </c>
      <c r="F154" s="14">
        <f t="shared" si="66"/>
        <v>1</v>
      </c>
      <c r="G154" s="14">
        <f t="shared" si="57"/>
        <v>0.66000000000000181</v>
      </c>
      <c r="H154" s="10" cm="1">
        <f t="array" ref="H154">+(1/Nx)*SUM(($D$21:$D$220)*COS(2*PI()*($B$21:$B$220)*($G154)))+(1/Nx)*SUM(($E$21:$E$220)*SIN(2*PI()*($B$21:$B$220)*($G154)))</f>
        <v>2.9691527014819029E-15</v>
      </c>
      <c r="I154" s="15" cm="1">
        <f t="array" ref="I154">(1/Nx)*SUM(($E$21:$E$220)*COS(2*PI()*($B$21:$B$220)*($G154)))-(1/Nx)*SUM(($D$21:$D$220)*SIN(2*PI()*($B$21:$B$220)*($G154)))</f>
        <v>6.8993422086549576E-16</v>
      </c>
      <c r="J154" s="15">
        <f t="shared" si="58"/>
        <v>3.0482580261255052E-15</v>
      </c>
      <c r="K154" s="10">
        <f t="shared" si="52"/>
        <v>8.5535994808178542E-2</v>
      </c>
      <c r="L154" s="15">
        <f t="shared" si="53"/>
        <v>0</v>
      </c>
      <c r="M154" s="14">
        <f t="shared" si="54"/>
        <v>8.5535994808178542E-2</v>
      </c>
      <c r="N154" s="15">
        <f t="shared" si="59"/>
        <v>2.5396943005864532E-16</v>
      </c>
      <c r="O154" s="15">
        <f t="shared" si="60"/>
        <v>5.9014209933935749E-17</v>
      </c>
      <c r="P154" s="14">
        <f t="shared" si="61"/>
        <v>2.6073578269665976E-16</v>
      </c>
      <c r="Q154" s="10" cm="1">
        <f t="array" ref="Q154">+SUM(($N$21:$N$220)*COS(2*PI()*($B$21:$B$220)*($G154)))-SUM(($O$21:$O$220)*SIN(2*PI()*($B$21:$B$220)*($G154)))</f>
        <v>0.1016840235406294</v>
      </c>
      <c r="R154" s="15" cm="1">
        <f t="array" ref="R154">SUM(($O$21:$O$220)*COS(2*PI()*($B$21:$B$220)*($G154)))+SUM(($N$21:$N$220)*SIN(2*PI()*($B$21:$B$220)*($G154)))</f>
        <v>-0.60183352794248468</v>
      </c>
      <c r="S154" s="15">
        <f t="shared" si="62"/>
        <v>0.61036320006952316</v>
      </c>
      <c r="T154" s="10">
        <f t="shared" si="63"/>
        <v>1.403419989561437</v>
      </c>
      <c r="U154" s="15">
        <f t="shared" si="64"/>
        <v>5.6410165537356803E-2</v>
      </c>
      <c r="V154" s="14">
        <f t="shared" si="55"/>
        <v>1.9313055686113383E-3</v>
      </c>
      <c r="W154" s="92">
        <f t="shared" si="65"/>
        <v>5.6410165537356803E-2</v>
      </c>
    </row>
    <row r="155" spans="1:23" x14ac:dyDescent="0.25">
      <c r="A155" s="81">
        <v>135</v>
      </c>
      <c r="B155" s="9">
        <f t="shared" si="56"/>
        <v>8.5</v>
      </c>
      <c r="C155" s="10">
        <f t="shared" si="51"/>
        <v>7.053423027509674E-2</v>
      </c>
      <c r="D155" s="10">
        <f t="shared" si="1"/>
        <v>-0.18297740323861736</v>
      </c>
      <c r="E155" s="15">
        <f t="shared" si="2"/>
        <v>-0.98311711911859845</v>
      </c>
      <c r="F155" s="14">
        <f t="shared" si="66"/>
        <v>1</v>
      </c>
      <c r="G155" s="14">
        <f t="shared" si="57"/>
        <v>0.68000000000000183</v>
      </c>
      <c r="H155" s="10" cm="1">
        <f t="array" ref="H155">+(1/Nx)*SUM(($D$21:$D$220)*COS(2*PI()*($B$21:$B$220)*($G155)))+(1/Nx)*SUM(($E$21:$E$220)*SIN(2*PI()*($B$21:$B$220)*($G155)))</f>
        <v>-2.6427471322421071E-15</v>
      </c>
      <c r="I155" s="15" cm="1">
        <f t="array" ref="I155">(1/Nx)*SUM(($E$21:$E$220)*COS(2*PI()*($B$21:$B$220)*($G155)))-(1/Nx)*SUM(($D$21:$D$220)*SIN(2*PI()*($B$21:$B$220)*($G155)))</f>
        <v>-8.8318241608931213E-16</v>
      </c>
      <c r="J155" s="15">
        <f t="shared" si="58"/>
        <v>2.786417697521898E-15</v>
      </c>
      <c r="K155" s="10">
        <f t="shared" si="52"/>
        <v>6.8147440032691756E-2</v>
      </c>
      <c r="L155" s="15">
        <f t="shared" si="53"/>
        <v>0</v>
      </c>
      <c r="M155" s="14">
        <f t="shared" si="54"/>
        <v>6.8147440032691756E-2</v>
      </c>
      <c r="N155" s="15">
        <f t="shared" si="59"/>
        <v>-1.8009645171603711E-16</v>
      </c>
      <c r="O155" s="15">
        <f t="shared" si="60"/>
        <v>-6.0186620738374217E-17</v>
      </c>
      <c r="P155" s="14">
        <f t="shared" si="61"/>
        <v>1.8988723294790459E-16</v>
      </c>
      <c r="Q155" s="10" cm="1">
        <f t="array" ref="Q155">+SUM(($N$21:$N$220)*COS(2*PI()*($B$21:$B$220)*($G155)))-SUM(($O$21:$O$220)*SIN(2*PI()*($B$21:$B$220)*($G155)))</f>
        <v>-0.13429299594055918</v>
      </c>
      <c r="R155" s="15" cm="1">
        <f t="array" ref="R155">SUM(($O$21:$O$220)*COS(2*PI()*($B$21:$B$220)*($G155)))+SUM(($N$21:$N$220)*SIN(2*PI()*($B$21:$B$220)*($G155)))</f>
        <v>-0.65170543223095567</v>
      </c>
      <c r="S155" s="15">
        <f t="shared" si="62"/>
        <v>0.66539806068099405</v>
      </c>
      <c r="T155" s="10">
        <f t="shared" si="63"/>
        <v>1.7740157509107786</v>
      </c>
      <c r="U155" s="15">
        <f t="shared" si="64"/>
        <v>7.1306182695906731E-2</v>
      </c>
      <c r="V155" s="14">
        <f t="shared" si="55"/>
        <v>7.7195242081012081E-4</v>
      </c>
      <c r="W155" s="92">
        <f t="shared" si="65"/>
        <v>7.1306182695906731E-2</v>
      </c>
    </row>
    <row r="156" spans="1:23" x14ac:dyDescent="0.25">
      <c r="A156" s="81">
        <v>136</v>
      </c>
      <c r="B156" s="9">
        <f t="shared" si="56"/>
        <v>8.75</v>
      </c>
      <c r="C156" s="10">
        <f t="shared" si="51"/>
        <v>8.485281374238568E-2</v>
      </c>
      <c r="D156" s="10">
        <f t="shared" si="1"/>
        <v>-0.51434526769443301</v>
      </c>
      <c r="E156" s="15">
        <f t="shared" si="2"/>
        <v>-0.8575832003953564</v>
      </c>
      <c r="F156" s="14">
        <f t="shared" si="66"/>
        <v>1</v>
      </c>
      <c r="G156" s="14">
        <f t="shared" si="57"/>
        <v>0.70000000000000184</v>
      </c>
      <c r="H156" s="10" cm="1">
        <f t="array" ref="H156">+(1/Nx)*SUM(($D$21:$D$220)*COS(2*PI()*($B$21:$B$220)*($G156)))+(1/Nx)*SUM(($E$21:$E$220)*SIN(2*PI()*($B$21:$B$220)*($G156)))</f>
        <v>2.7111646261346325E-15</v>
      </c>
      <c r="I156" s="15" cm="1">
        <f t="array" ref="I156">(1/Nx)*SUM(($E$21:$E$220)*COS(2*PI()*($B$21:$B$220)*($G156)))-(1/Nx)*SUM(($D$21:$D$220)*SIN(2*PI()*($B$21:$B$220)*($G156)))</f>
        <v>2.4690562087199513E-3</v>
      </c>
      <c r="J156" s="15">
        <f t="shared" si="58"/>
        <v>2.4690562087199513E-3</v>
      </c>
      <c r="K156" s="10">
        <f t="shared" si="52"/>
        <v>5.2045548743757476E-2</v>
      </c>
      <c r="L156" s="15">
        <f t="shared" si="53"/>
        <v>0</v>
      </c>
      <c r="M156" s="14">
        <f t="shared" si="54"/>
        <v>5.2045548743757476E-2</v>
      </c>
      <c r="N156" s="15">
        <f t="shared" si="59"/>
        <v>1.4110405070184102E-16</v>
      </c>
      <c r="O156" s="15">
        <f t="shared" si="60"/>
        <v>1.2850338526201126E-4</v>
      </c>
      <c r="P156" s="14">
        <f t="shared" si="61"/>
        <v>1.2850338526201126E-4</v>
      </c>
      <c r="Q156" s="10" cm="1">
        <f t="array" ref="Q156">+SUM(($N$21:$N$220)*COS(2*PI()*($B$21:$B$220)*($G156)))-SUM(($O$21:$O$220)*SIN(2*PI()*($B$21:$B$220)*($G156)))</f>
        <v>-0.35682724785603209</v>
      </c>
      <c r="R156" s="15" cm="1">
        <f t="array" ref="R156">SUM(($O$21:$O$220)*COS(2*PI()*($B$21:$B$220)*($G156)))+SUM(($N$21:$N$220)*SIN(2*PI()*($B$21:$B$220)*($G156)))</f>
        <v>-0.62559920410826886</v>
      </c>
      <c r="S156" s="15">
        <f t="shared" si="62"/>
        <v>0.72020833721459343</v>
      </c>
      <c r="T156" s="10">
        <f t="shared" si="63"/>
        <v>2.0891491787041074</v>
      </c>
      <c r="U156" s="15">
        <f t="shared" si="64"/>
        <v>8.3972903250265893E-2</v>
      </c>
      <c r="V156" s="14">
        <f t="shared" si="55"/>
        <v>-8.7991049211965657E-4</v>
      </c>
      <c r="W156" s="92">
        <f t="shared" si="65"/>
        <v>8.3972903250265893E-2</v>
      </c>
    </row>
    <row r="157" spans="1:23" x14ac:dyDescent="0.25">
      <c r="A157" s="81">
        <v>137</v>
      </c>
      <c r="B157" s="9">
        <f t="shared" si="56"/>
        <v>9</v>
      </c>
      <c r="C157" s="10">
        <f t="shared" si="51"/>
        <v>9.708203932499368E-2</v>
      </c>
      <c r="D157" s="10">
        <f t="shared" si="1"/>
        <v>-0.74763454986912181</v>
      </c>
      <c r="E157" s="15">
        <f t="shared" si="2"/>
        <v>-0.66411036721466377</v>
      </c>
      <c r="F157" s="14">
        <f t="shared" si="66"/>
        <v>1</v>
      </c>
      <c r="G157" s="14">
        <f t="shared" si="57"/>
        <v>0.72000000000000186</v>
      </c>
      <c r="H157" s="10" cm="1">
        <f t="array" ref="H157">+(1/Nx)*SUM(($D$21:$D$220)*COS(2*PI()*($B$21:$B$220)*($G157)))+(1/Nx)*SUM(($E$21:$E$220)*SIN(2*PI()*($B$21:$B$220)*($G157)))</f>
        <v>-2.6335877922889496E-15</v>
      </c>
      <c r="I157" s="15" cm="1">
        <f t="array" ref="I157">(1/Nx)*SUM(($E$21:$E$220)*COS(2*PI()*($B$21:$B$220)*($G157)))-(1/Nx)*SUM(($D$21:$D$220)*SIN(2*PI()*($B$21:$B$220)*($G157)))</f>
        <v>-1.3675865995210757E-15</v>
      </c>
      <c r="J157" s="15">
        <f t="shared" si="58"/>
        <v>2.9675036254203638E-15</v>
      </c>
      <c r="K157" s="10">
        <f t="shared" si="52"/>
        <v>3.7386073468497379E-2</v>
      </c>
      <c r="L157" s="15">
        <f t="shared" si="53"/>
        <v>0</v>
      </c>
      <c r="M157" s="14">
        <f t="shared" si="54"/>
        <v>3.7386073468497379E-2</v>
      </c>
      <c r="N157" s="15">
        <f t="shared" si="59"/>
        <v>-9.8459506688252481E-17</v>
      </c>
      <c r="O157" s="15">
        <f t="shared" si="60"/>
        <v>-5.1128693084227434E-17</v>
      </c>
      <c r="P157" s="14">
        <f t="shared" si="61"/>
        <v>1.1094330855799804E-16</v>
      </c>
      <c r="Q157" s="10" cm="1">
        <f t="array" ref="Q157">+SUM(($N$21:$N$220)*COS(2*PI()*($B$21:$B$220)*($G157)))-SUM(($O$21:$O$220)*SIN(2*PI()*($B$21:$B$220)*($G157)))</f>
        <v>-0.54049878513334204</v>
      </c>
      <c r="R157" s="15" cm="1">
        <f t="array" ref="R157">SUM(($O$21:$O$220)*COS(2*PI()*($B$21:$B$220)*($G157)))+SUM(($N$21:$N$220)*SIN(2*PI()*($B$21:$B$220)*($G157)))</f>
        <v>-0.54821536943122118</v>
      </c>
      <c r="S157" s="15">
        <f t="shared" si="62"/>
        <v>0.76985649832369996</v>
      </c>
      <c r="T157" s="10">
        <f t="shared" si="63"/>
        <v>2.349106812448432</v>
      </c>
      <c r="U157" s="15">
        <f t="shared" si="64"/>
        <v>9.4421844594474211E-2</v>
      </c>
      <c r="V157" s="14">
        <f t="shared" si="55"/>
        <v>-2.6601947305193384E-3</v>
      </c>
      <c r="W157" s="92">
        <f t="shared" si="65"/>
        <v>9.4421844594474211E-2</v>
      </c>
    </row>
    <row r="158" spans="1:23" x14ac:dyDescent="0.25">
      <c r="A158" s="81">
        <v>138</v>
      </c>
      <c r="B158" s="9">
        <f t="shared" si="56"/>
        <v>9.25</v>
      </c>
      <c r="C158" s="10">
        <f t="shared" si="51"/>
        <v>0.10692078290260414</v>
      </c>
      <c r="D158" s="10">
        <f t="shared" si="1"/>
        <v>-0.88628891770003737</v>
      </c>
      <c r="E158" s="15">
        <f t="shared" si="2"/>
        <v>-0.46313276105464235</v>
      </c>
      <c r="F158" s="14">
        <f t="shared" si="66"/>
        <v>1</v>
      </c>
      <c r="G158" s="14">
        <f t="shared" si="57"/>
        <v>0.74000000000000188</v>
      </c>
      <c r="H158" s="10" cm="1">
        <f t="array" ref="H158">+(1/Nx)*SUM(($D$21:$D$220)*COS(2*PI()*($B$21:$B$220)*($G158)))+(1/Nx)*SUM(($E$21:$E$220)*SIN(2*PI()*($B$21:$B$220)*($G158)))</f>
        <v>2.2645774144791631E-15</v>
      </c>
      <c r="I158" s="15" cm="1">
        <f t="array" ref="I158">(1/Nx)*SUM(($E$21:$E$220)*COS(2*PI()*($B$21:$B$220)*($G158)))-(1/Nx)*SUM(($D$21:$D$220)*SIN(2*PI()*($B$21:$B$220)*($G158)))</f>
        <v>7.8249906554361822E-16</v>
      </c>
      <c r="J158" s="15">
        <f t="shared" si="58"/>
        <v>2.395958191151458E-15</v>
      </c>
      <c r="K158" s="10">
        <f t="shared" si="52"/>
        <v>2.4376910674525167E-2</v>
      </c>
      <c r="L158" s="15">
        <f t="shared" si="53"/>
        <v>0</v>
      </c>
      <c r="M158" s="14">
        <f t="shared" si="54"/>
        <v>2.4376910674525167E-2</v>
      </c>
      <c r="N158" s="15">
        <f t="shared" si="59"/>
        <v>5.5203401348305713E-17</v>
      </c>
      <c r="O158" s="15">
        <f t="shared" si="60"/>
        <v>1.9074909823656195E-17</v>
      </c>
      <c r="P158" s="14">
        <f t="shared" si="61"/>
        <v>5.8406058805595987E-17</v>
      </c>
      <c r="Q158" s="10" cm="1">
        <f t="array" ref="Q158">+SUM(($N$21:$N$220)*COS(2*PI()*($B$21:$B$220)*($G158)))-SUM(($O$21:$O$220)*SIN(2*PI()*($B$21:$B$220)*($G158)))</f>
        <v>-0.6747318967967324</v>
      </c>
      <c r="R158" s="15" cm="1">
        <f t="array" ref="R158">SUM(($O$21:$O$220)*COS(2*PI()*($B$21:$B$220)*($G158)))+SUM(($N$21:$N$220)*SIN(2*PI()*($B$21:$B$220)*($G158)))</f>
        <v>-0.44997303983086501</v>
      </c>
      <c r="S158" s="15">
        <f t="shared" si="62"/>
        <v>0.81101101665115849</v>
      </c>
      <c r="T158" s="10">
        <f t="shared" si="63"/>
        <v>2.553434337381467</v>
      </c>
      <c r="U158" s="15">
        <f t="shared" si="64"/>
        <v>0.10263474564408287</v>
      </c>
      <c r="V158" s="14">
        <f t="shared" si="55"/>
        <v>-4.2860372585211363E-3</v>
      </c>
      <c r="W158" s="92">
        <f t="shared" si="65"/>
        <v>0.10263474564408287</v>
      </c>
    </row>
    <row r="159" spans="1:23" x14ac:dyDescent="0.25">
      <c r="A159" s="81">
        <v>139</v>
      </c>
      <c r="B159" s="9">
        <f t="shared" si="56"/>
        <v>9.5</v>
      </c>
      <c r="C159" s="10">
        <f t="shared" si="51"/>
        <v>0.11412678195541842</v>
      </c>
      <c r="D159" s="10">
        <f t="shared" si="1"/>
        <v>-0.95466924619160864</v>
      </c>
      <c r="E159" s="15">
        <f t="shared" si="2"/>
        <v>-0.29766865870619591</v>
      </c>
      <c r="F159" s="14">
        <f t="shared" si="66"/>
        <v>1</v>
      </c>
      <c r="G159" s="14">
        <f t="shared" si="57"/>
        <v>0.7600000000000019</v>
      </c>
      <c r="H159" s="10" cm="1">
        <f t="array" ref="H159">+(1/Nx)*SUM(($D$21:$D$220)*COS(2*PI()*($B$21:$B$220)*($G159)))+(1/Nx)*SUM(($E$21:$E$220)*SIN(2*PI()*($B$21:$B$220)*($G159)))</f>
        <v>-2.4723278979621455E-15</v>
      </c>
      <c r="I159" s="15" cm="1">
        <f t="array" ref="I159">(1/Nx)*SUM(($E$21:$E$220)*COS(2*PI()*($B$21:$B$220)*($G159)))-(1/Nx)*SUM(($D$21:$D$220)*SIN(2*PI()*($B$21:$B$220)*($G159)))</f>
        <v>-1.0580425424677743E-15</v>
      </c>
      <c r="J159" s="15">
        <f t="shared" si="58"/>
        <v>2.6892116422315284E-15</v>
      </c>
      <c r="K159" s="10">
        <f t="shared" si="52"/>
        <v>1.3320011010140232E-2</v>
      </c>
      <c r="L159" s="15">
        <f t="shared" si="53"/>
        <v>0</v>
      </c>
      <c r="M159" s="14">
        <f t="shared" si="54"/>
        <v>1.3320011010140232E-2</v>
      </c>
      <c r="N159" s="15">
        <f t="shared" si="59"/>
        <v>-3.2931434821532633E-17</v>
      </c>
      <c r="O159" s="15">
        <f t="shared" si="60"/>
        <v>-1.4093138314867517E-17</v>
      </c>
      <c r="P159" s="14">
        <f t="shared" si="61"/>
        <v>3.5820328683121252E-17</v>
      </c>
      <c r="Q159" s="10" cm="1">
        <f t="array" ref="Q159">+SUM(($N$21:$N$220)*COS(2*PI()*($B$21:$B$220)*($G159)))-SUM(($O$21:$O$220)*SIN(2*PI()*($B$21:$B$220)*($G159)))</f>
        <v>-0.76116921811905147</v>
      </c>
      <c r="R159" s="15" cm="1">
        <f t="array" ref="R159">SUM(($O$21:$O$220)*COS(2*PI()*($B$21:$B$220)*($G159)))+SUM(($N$21:$N$220)*SIN(2*PI()*($B$21:$B$220)*($G159)))</f>
        <v>-0.35896575930564611</v>
      </c>
      <c r="S159" s="15">
        <f t="shared" si="62"/>
        <v>0.84156698780658412</v>
      </c>
      <c r="T159" s="10">
        <f t="shared" si="63"/>
        <v>2.7009238319385345</v>
      </c>
      <c r="U159" s="15">
        <f t="shared" si="64"/>
        <v>0.10856305425082091</v>
      </c>
      <c r="V159" s="14">
        <f t="shared" si="55"/>
        <v>-5.5637277045973797E-3</v>
      </c>
      <c r="W159" s="92">
        <f t="shared" si="65"/>
        <v>0.10856305425082091</v>
      </c>
    </row>
    <row r="160" spans="1:23" x14ac:dyDescent="0.25">
      <c r="A160" s="81">
        <v>140</v>
      </c>
      <c r="B160" s="9">
        <f t="shared" si="56"/>
        <v>9.75</v>
      </c>
      <c r="C160" s="10">
        <f t="shared" si="51"/>
        <v>0.11852260087141651</v>
      </c>
      <c r="D160" s="10">
        <f t="shared" si="1"/>
        <v>-0.98145495284324347</v>
      </c>
      <c r="E160" s="15">
        <f t="shared" si="2"/>
        <v>-0.19169291989916271</v>
      </c>
      <c r="F160" s="14">
        <f t="shared" si="66"/>
        <v>1</v>
      </c>
      <c r="G160" s="14">
        <f t="shared" si="57"/>
        <v>0.78000000000000191</v>
      </c>
      <c r="H160" s="10" cm="1">
        <f t="array" ref="H160">+(1/Nx)*SUM(($D$21:$D$220)*COS(2*PI()*($B$21:$B$220)*($G160)))+(1/Nx)*SUM(($E$21:$E$220)*SIN(2*PI()*($B$21:$B$220)*($G160)))</f>
        <v>2.7393365353844958E-15</v>
      </c>
      <c r="I160" s="15" cm="1">
        <f t="array" ref="I160">(1/Nx)*SUM(($E$21:$E$220)*COS(2*PI()*($B$21:$B$220)*($G160)))-(1/Nx)*SUM(($D$21:$D$220)*SIN(2*PI()*($B$21:$B$220)*($G160)))</f>
        <v>1.5986517665211863E-15</v>
      </c>
      <c r="J160" s="15">
        <f t="shared" si="58"/>
        <v>3.1716954653140395E-15</v>
      </c>
      <c r="K160" s="10">
        <f t="shared" si="52"/>
        <v>4.7272496459818316E-3</v>
      </c>
      <c r="L160" s="15">
        <f t="shared" si="53"/>
        <v>0</v>
      </c>
      <c r="M160" s="14">
        <f t="shared" si="54"/>
        <v>4.7272496459818316E-3</v>
      </c>
      <c r="N160" s="15">
        <f t="shared" si="59"/>
        <v>1.2949527667121455E-17</v>
      </c>
      <c r="O160" s="15">
        <f t="shared" si="60"/>
        <v>7.557225997335508E-18</v>
      </c>
      <c r="P160" s="14">
        <f t="shared" si="61"/>
        <v>1.4993396265567976E-17</v>
      </c>
      <c r="Q160" s="10" cm="1">
        <f t="array" ref="Q160">+SUM(($N$21:$N$220)*COS(2*PI()*($B$21:$B$220)*($G160)))-SUM(($O$21:$O$220)*SIN(2*PI()*($B$21:$B$220)*($G160)))</f>
        <v>-0.80771829780007609</v>
      </c>
      <c r="R160" s="15" cm="1">
        <f t="array" ref="R160">SUM(($O$21:$O$220)*COS(2*PI()*($B$21:$B$220)*($G160)))+SUM(($N$21:$N$220)*SIN(2*PI()*($B$21:$B$220)*($G160)))</f>
        <v>-0.29615893416850847</v>
      </c>
      <c r="S160" s="15">
        <f t="shared" si="62"/>
        <v>0.86030166970015776</v>
      </c>
      <c r="T160" s="10">
        <f t="shared" si="63"/>
        <v>2.7901527069544576</v>
      </c>
      <c r="U160" s="15">
        <f t="shared" si="64"/>
        <v>0.11214958974824764</v>
      </c>
      <c r="V160" s="14">
        <f t="shared" si="55"/>
        <v>-6.3730111231687456E-3</v>
      </c>
      <c r="W160" s="92">
        <f t="shared" si="65"/>
        <v>0.11214958974824764</v>
      </c>
    </row>
    <row r="161" spans="1:23" x14ac:dyDescent="0.25">
      <c r="A161" s="81">
        <v>141</v>
      </c>
      <c r="B161" s="9">
        <f t="shared" si="56"/>
        <v>10</v>
      </c>
      <c r="C161" s="10">
        <f t="shared" si="51"/>
        <v>0.12</v>
      </c>
      <c r="D161" s="10">
        <f t="shared" si="1"/>
        <v>-0.98783632991233017</v>
      </c>
      <c r="E161" s="15">
        <f t="shared" si="2"/>
        <v>-0.1554972196064548</v>
      </c>
      <c r="F161" s="14">
        <f t="shared" si="66"/>
        <v>1</v>
      </c>
      <c r="G161" s="14">
        <f t="shared" si="57"/>
        <v>0.80000000000000193</v>
      </c>
      <c r="H161" s="10" cm="1">
        <f t="array" ref="H161">+(1/Nx)*SUM(($D$21:$D$220)*COS(2*PI()*($B$21:$B$220)*($G161)))+(1/Nx)*SUM(($E$21:$E$220)*SIN(2*PI()*($B$21:$B$220)*($G161)))</f>
        <v>4.758118309723521E-4</v>
      </c>
      <c r="I161" s="15" cm="1">
        <f t="array" ref="I161">(1/Nx)*SUM(($E$21:$E$220)*COS(2*PI()*($B$21:$B$220)*($G161)))-(1/Nx)*SUM(($D$21:$D$220)*SIN(2*PI()*($B$21:$B$220)*($G161)))</f>
        <v>-1.3971462875517206E-15</v>
      </c>
      <c r="J161" s="15">
        <f t="shared" si="58"/>
        <v>4.758118309723521E-4</v>
      </c>
      <c r="K161" s="10">
        <f t="shared" si="52"/>
        <v>0</v>
      </c>
      <c r="L161" s="15">
        <f t="shared" si="53"/>
        <v>0</v>
      </c>
      <c r="M161" s="14">
        <f t="shared" si="54"/>
        <v>0</v>
      </c>
      <c r="N161" s="15">
        <f t="shared" si="59"/>
        <v>0</v>
      </c>
      <c r="O161" s="15">
        <f t="shared" si="60"/>
        <v>0</v>
      </c>
      <c r="P161" s="14">
        <f t="shared" si="61"/>
        <v>0</v>
      </c>
      <c r="Q161" s="10" cm="1">
        <f t="array" ref="Q161">+SUM(($N$21:$N$220)*COS(2*PI()*($B$21:$B$220)*($G161)))-SUM(($O$21:$O$220)*SIN(2*PI()*($B$21:$B$220)*($G161)))</f>
        <v>-0.82218659236891967</v>
      </c>
      <c r="R161" s="15" cm="1">
        <f t="array" ref="R161">SUM(($O$21:$O$220)*COS(2*PI()*($B$21:$B$220)*($G161)))+SUM(($N$21:$N$220)*SIN(2*PI()*($B$21:$B$220)*($G161)))</f>
        <v>-0.27389041366917477</v>
      </c>
      <c r="S161" s="15">
        <f t="shared" si="62"/>
        <v>0.86660645703288397</v>
      </c>
      <c r="T161" s="10">
        <f t="shared" si="63"/>
        <v>2.8200301527316007</v>
      </c>
      <c r="U161" s="15">
        <f t="shared" si="64"/>
        <v>0.11335050727447492</v>
      </c>
      <c r="V161" s="14">
        <f t="shared" si="55"/>
        <v>-6.6494927255249473E-3</v>
      </c>
      <c r="W161" s="92">
        <f t="shared" si="65"/>
        <v>0.11335050727447492</v>
      </c>
    </row>
    <row r="162" spans="1:23" x14ac:dyDescent="0.25">
      <c r="A162" s="81">
        <v>142</v>
      </c>
      <c r="B162" s="9">
        <f t="shared" si="56"/>
        <v>10.25</v>
      </c>
      <c r="C162" s="10">
        <f t="shared" si="51"/>
        <v>0.11852260087141654</v>
      </c>
      <c r="D162" s="10">
        <f t="shared" si="1"/>
        <v>-0.98145495284324347</v>
      </c>
      <c r="E162" s="15">
        <f t="shared" si="2"/>
        <v>-0.19169291989916271</v>
      </c>
      <c r="F162" s="14">
        <f t="shared" si="66"/>
        <v>1</v>
      </c>
      <c r="G162" s="14">
        <f t="shared" si="57"/>
        <v>0.82000000000000195</v>
      </c>
      <c r="H162" s="10" cm="1">
        <f t="array" ref="H162">+(1/Nx)*SUM(($D$21:$D$220)*COS(2*PI()*($B$21:$B$220)*($G162)))+(1/Nx)*SUM(($E$21:$E$220)*SIN(2*PI()*($B$21:$B$220)*($G162)))</f>
        <v>2.3300805729320474E-15</v>
      </c>
      <c r="I162" s="15" cm="1">
        <f t="array" ref="I162">(1/Nx)*SUM(($E$21:$E$220)*COS(2*PI()*($B$21:$B$220)*($G162)))-(1/Nx)*SUM(($D$21:$D$220)*SIN(2*PI()*($B$21:$B$220)*($G162)))</f>
        <v>1.3128734210887672E-15</v>
      </c>
      <c r="J162" s="15">
        <f t="shared" si="58"/>
        <v>2.674492867097735E-15</v>
      </c>
      <c r="K162" s="10">
        <f t="shared" si="52"/>
        <v>0</v>
      </c>
      <c r="L162" s="15">
        <f t="shared" si="53"/>
        <v>0</v>
      </c>
      <c r="M162" s="14">
        <f t="shared" si="54"/>
        <v>0</v>
      </c>
      <c r="N162" s="15">
        <f t="shared" si="59"/>
        <v>0</v>
      </c>
      <c r="O162" s="15">
        <f t="shared" si="60"/>
        <v>0</v>
      </c>
      <c r="P162" s="14">
        <f t="shared" si="61"/>
        <v>0</v>
      </c>
      <c r="Q162" s="10" cm="1">
        <f t="array" ref="Q162">+SUM(($N$21:$N$220)*COS(2*PI()*($B$21:$B$220)*($G162)))-SUM(($O$21:$O$220)*SIN(2*PI()*($B$21:$B$220)*($G162)))</f>
        <v>-0.80771829780007132</v>
      </c>
      <c r="R162" s="15" cm="1">
        <f t="array" ref="R162">SUM(($O$21:$O$220)*COS(2*PI()*($B$21:$B$220)*($G162)))+SUM(($N$21:$N$220)*SIN(2*PI()*($B$21:$B$220)*($G162)))</f>
        <v>-0.29615893416851324</v>
      </c>
      <c r="S162" s="15">
        <f t="shared" si="62"/>
        <v>0.86030166970015498</v>
      </c>
      <c r="T162" s="10">
        <f t="shared" si="63"/>
        <v>2.7901527069544505</v>
      </c>
      <c r="U162" s="15">
        <f t="shared" si="64"/>
        <v>0.11214958974824735</v>
      </c>
      <c r="V162" s="14">
        <f t="shared" si="55"/>
        <v>-6.3730111231690648E-3</v>
      </c>
      <c r="W162" s="92">
        <f t="shared" si="65"/>
        <v>0.11214958974824735</v>
      </c>
    </row>
    <row r="163" spans="1:23" x14ac:dyDescent="0.25">
      <c r="A163" s="81">
        <v>143</v>
      </c>
      <c r="B163" s="9">
        <f t="shared" si="56"/>
        <v>10.5</v>
      </c>
      <c r="C163" s="10">
        <f t="shared" si="51"/>
        <v>0.11412678195541844</v>
      </c>
      <c r="D163" s="10">
        <f t="shared" si="1"/>
        <v>-0.95466924619160876</v>
      </c>
      <c r="E163" s="15">
        <f t="shared" si="2"/>
        <v>-0.29766865870619547</v>
      </c>
      <c r="F163" s="14">
        <f t="shared" si="66"/>
        <v>1</v>
      </c>
      <c r="G163" s="14">
        <f t="shared" si="57"/>
        <v>0.84000000000000197</v>
      </c>
      <c r="H163" s="10" cm="1">
        <f t="array" ref="H163">+(1/Nx)*SUM(($D$21:$D$220)*COS(2*PI()*($B$21:$B$220)*($G163)))+(1/Nx)*SUM(($E$21:$E$220)*SIN(2*PI()*($B$21:$B$220)*($G163)))</f>
        <v>-2.2666590826503354E-15</v>
      </c>
      <c r="I163" s="15" cm="1">
        <f t="array" ref="I163">(1/Nx)*SUM(($E$21:$E$220)*COS(2*PI()*($B$21:$B$220)*($G163)))-(1/Nx)*SUM(($D$21:$D$220)*SIN(2*PI()*($B$21:$B$220)*($G163)))</f>
        <v>-1.4917928004010151E-15</v>
      </c>
      <c r="J163" s="15">
        <f t="shared" si="58"/>
        <v>2.7135196988946962E-15</v>
      </c>
      <c r="K163" s="10">
        <f t="shared" si="52"/>
        <v>0</v>
      </c>
      <c r="L163" s="15">
        <f t="shared" si="53"/>
        <v>0</v>
      </c>
      <c r="M163" s="14">
        <f t="shared" si="54"/>
        <v>0</v>
      </c>
      <c r="N163" s="15">
        <f t="shared" si="59"/>
        <v>0</v>
      </c>
      <c r="O163" s="15">
        <f t="shared" si="60"/>
        <v>0</v>
      </c>
      <c r="P163" s="14">
        <f t="shared" si="61"/>
        <v>0</v>
      </c>
      <c r="Q163" s="10" cm="1">
        <f t="array" ref="Q163">+SUM(($N$21:$N$220)*COS(2*PI()*($B$21:$B$220)*($G163)))-SUM(($O$21:$O$220)*SIN(2*PI()*($B$21:$B$220)*($G163)))</f>
        <v>-0.76116921811904159</v>
      </c>
      <c r="R163" s="15" cm="1">
        <f t="array" ref="R163">SUM(($O$21:$O$220)*COS(2*PI()*($B$21:$B$220)*($G163)))+SUM(($N$21:$N$220)*SIN(2*PI()*($B$21:$B$220)*($G163)))</f>
        <v>-0.35896575930565439</v>
      </c>
      <c r="S163" s="15">
        <f t="shared" si="62"/>
        <v>0.84156698780657868</v>
      </c>
      <c r="T163" s="10">
        <f t="shared" si="63"/>
        <v>2.7009238319385207</v>
      </c>
      <c r="U163" s="15">
        <f t="shared" si="64"/>
        <v>0.10856305425082036</v>
      </c>
      <c r="V163" s="14">
        <f t="shared" si="55"/>
        <v>-5.5637277045979486E-3</v>
      </c>
      <c r="W163" s="92">
        <f t="shared" si="65"/>
        <v>0.10856305425082036</v>
      </c>
    </row>
    <row r="164" spans="1:23" x14ac:dyDescent="0.25">
      <c r="A164" s="81">
        <v>144</v>
      </c>
      <c r="B164" s="9">
        <f t="shared" si="56"/>
        <v>10.75</v>
      </c>
      <c r="C164" s="10">
        <f t="shared" si="51"/>
        <v>0.10692078290260416</v>
      </c>
      <c r="D164" s="10">
        <f t="shared" si="1"/>
        <v>-0.8862889177000377</v>
      </c>
      <c r="E164" s="15">
        <f t="shared" si="2"/>
        <v>-0.46313276105464157</v>
      </c>
      <c r="F164" s="14">
        <f t="shared" si="66"/>
        <v>1</v>
      </c>
      <c r="G164" s="14">
        <f t="shared" si="57"/>
        <v>0.86000000000000199</v>
      </c>
      <c r="H164" s="10" cm="1">
        <f t="array" ref="H164">+(1/Nx)*SUM(($D$21:$D$220)*COS(2*PI()*($B$21:$B$220)*($G164)))+(1/Nx)*SUM(($E$21:$E$220)*SIN(2*PI()*($B$21:$B$220)*($G164)))</f>
        <v>2.1786739079487917E-15</v>
      </c>
      <c r="I164" s="15" cm="1">
        <f t="array" ref="I164">(1/Nx)*SUM(($E$21:$E$220)*COS(2*PI()*($B$21:$B$220)*($G164)))-(1/Nx)*SUM(($D$21:$D$220)*SIN(2*PI()*($B$21:$B$220)*($G164)))</f>
        <v>1.3324064074282659E-15</v>
      </c>
      <c r="J164" s="15">
        <f t="shared" si="58"/>
        <v>2.5538063418616453E-15</v>
      </c>
      <c r="K164" s="10">
        <f t="shared" si="52"/>
        <v>0</v>
      </c>
      <c r="L164" s="15">
        <f t="shared" si="53"/>
        <v>0</v>
      </c>
      <c r="M164" s="14">
        <f t="shared" si="54"/>
        <v>0</v>
      </c>
      <c r="N164" s="15">
        <f t="shared" si="59"/>
        <v>0</v>
      </c>
      <c r="O164" s="15">
        <f t="shared" si="60"/>
        <v>0</v>
      </c>
      <c r="P164" s="14">
        <f t="shared" si="61"/>
        <v>0</v>
      </c>
      <c r="Q164" s="10" cm="1">
        <f t="array" ref="Q164">+SUM(($N$21:$N$220)*COS(2*PI()*($B$21:$B$220)*($G164)))-SUM(($O$21:$O$220)*SIN(2*PI()*($B$21:$B$220)*($G164)))</f>
        <v>-0.67473189679671575</v>
      </c>
      <c r="R164" s="15" cm="1">
        <f t="array" ref="R164">SUM(($O$21:$O$220)*COS(2*PI()*($B$21:$B$220)*($G164)))+SUM(($N$21:$N$220)*SIN(2*PI()*($B$21:$B$220)*($G164)))</f>
        <v>-0.44997303983087267</v>
      </c>
      <c r="S164" s="15">
        <f t="shared" si="62"/>
        <v>0.81101101665114883</v>
      </c>
      <c r="T164" s="10">
        <f t="shared" si="63"/>
        <v>2.5534343373814479</v>
      </c>
      <c r="U164" s="15">
        <f t="shared" si="64"/>
        <v>0.10263474564408211</v>
      </c>
      <c r="V164" s="14">
        <f t="shared" si="55"/>
        <v>-4.2860372585219273E-3</v>
      </c>
      <c r="W164" s="92">
        <f t="shared" si="65"/>
        <v>0.10263474564408211</v>
      </c>
    </row>
    <row r="165" spans="1:23" x14ac:dyDescent="0.25">
      <c r="A165" s="81">
        <v>145</v>
      </c>
      <c r="B165" s="9">
        <f t="shared" si="56"/>
        <v>11</v>
      </c>
      <c r="C165" s="10">
        <f t="shared" si="51"/>
        <v>9.7082039324993777E-2</v>
      </c>
      <c r="D165" s="10">
        <f t="shared" si="1"/>
        <v>-0.74763454986912325</v>
      </c>
      <c r="E165" s="15">
        <f t="shared" si="2"/>
        <v>-0.6641103672146621</v>
      </c>
      <c r="F165" s="14">
        <f t="shared" si="66"/>
        <v>1</v>
      </c>
      <c r="G165" s="14">
        <f t="shared" si="57"/>
        <v>0.880000000000002</v>
      </c>
      <c r="H165" s="10" cm="1">
        <f t="array" ref="H165">+(1/Nx)*SUM(($D$21:$D$220)*COS(2*PI()*($B$21:$B$220)*($G165)))+(1/Nx)*SUM(($E$21:$E$220)*SIN(2*PI()*($B$21:$B$220)*($G165)))</f>
        <v>-2.1770085734118539E-15</v>
      </c>
      <c r="I165" s="15" cm="1">
        <f t="array" ref="I165">(1/Nx)*SUM(($E$21:$E$220)*COS(2*PI()*($B$21:$B$220)*($G165)))-(1/Nx)*SUM(($D$21:$D$220)*SIN(2*PI()*($B$21:$B$220)*($G165)))</f>
        <v>-1.3034018309099338E-15</v>
      </c>
      <c r="J165" s="15">
        <f t="shared" si="58"/>
        <v>2.5373652991889209E-15</v>
      </c>
      <c r="K165" s="10">
        <f t="shared" si="52"/>
        <v>0</v>
      </c>
      <c r="L165" s="15">
        <f t="shared" si="53"/>
        <v>0</v>
      </c>
      <c r="M165" s="14">
        <f t="shared" si="54"/>
        <v>0</v>
      </c>
      <c r="N165" s="15">
        <f t="shared" si="59"/>
        <v>0</v>
      </c>
      <c r="O165" s="15">
        <f t="shared" si="60"/>
        <v>0</v>
      </c>
      <c r="P165" s="14">
        <f t="shared" si="61"/>
        <v>0</v>
      </c>
      <c r="Q165" s="10" cm="1">
        <f t="array" ref="Q165">+SUM(($N$21:$N$220)*COS(2*PI()*($B$21:$B$220)*($G165)))-SUM(($O$21:$O$220)*SIN(2*PI()*($B$21:$B$220)*($G165)))</f>
        <v>-0.54049878513332084</v>
      </c>
      <c r="R165" s="15" cm="1">
        <f t="array" ref="R165">SUM(($O$21:$O$220)*COS(2*PI()*($B$21:$B$220)*($G165)))+SUM(($N$21:$N$220)*SIN(2*PI()*($B$21:$B$220)*($G165)))</f>
        <v>-0.54821536943122795</v>
      </c>
      <c r="S165" s="15">
        <f t="shared" si="62"/>
        <v>0.76985649832368985</v>
      </c>
      <c r="T165" s="10">
        <f t="shared" si="63"/>
        <v>2.3491068124484062</v>
      </c>
      <c r="U165" s="15">
        <f t="shared" si="64"/>
        <v>9.4421844594473184E-2</v>
      </c>
      <c r="V165" s="14">
        <f t="shared" si="55"/>
        <v>-2.6601947305204625E-3</v>
      </c>
      <c r="W165" s="92">
        <f t="shared" si="65"/>
        <v>9.4421844594473184E-2</v>
      </c>
    </row>
    <row r="166" spans="1:23" x14ac:dyDescent="0.25">
      <c r="A166" s="81">
        <v>146</v>
      </c>
      <c r="B166" s="9">
        <f t="shared" si="56"/>
        <v>11.25</v>
      </c>
      <c r="C166" s="10">
        <f t="shared" si="51"/>
        <v>8.4852813742385721E-2</v>
      </c>
      <c r="D166" s="10">
        <f t="shared" si="1"/>
        <v>-0.51434526769443412</v>
      </c>
      <c r="E166" s="15">
        <f t="shared" si="2"/>
        <v>-0.85758320039535574</v>
      </c>
      <c r="F166" s="14">
        <f t="shared" si="66"/>
        <v>1</v>
      </c>
      <c r="G166" s="14">
        <f t="shared" si="57"/>
        <v>0.90000000000000202</v>
      </c>
      <c r="H166" s="10" cm="1">
        <f t="array" ref="H166">+(1/Nx)*SUM(($D$21:$D$220)*COS(2*PI()*($B$21:$B$220)*($G166)))+(1/Nx)*SUM(($E$21:$E$220)*SIN(2*PI()*($B$21:$B$220)*($G166)))</f>
        <v>1.5717982471130654E-15</v>
      </c>
      <c r="I166" s="15" cm="1">
        <f t="array" ref="I166">(1/Nx)*SUM(($E$21:$E$220)*COS(2*PI()*($B$21:$B$220)*($G166)))-(1/Nx)*SUM(($D$21:$D$220)*SIN(2*PI()*($B$21:$B$220)*($G166)))</f>
        <v>-8.0964393291908609E-5</v>
      </c>
      <c r="J166" s="15">
        <f t="shared" si="58"/>
        <v>8.0964393291908609E-5</v>
      </c>
      <c r="K166" s="10">
        <f t="shared" si="52"/>
        <v>0</v>
      </c>
      <c r="L166" s="15">
        <f t="shared" si="53"/>
        <v>0</v>
      </c>
      <c r="M166" s="14">
        <f t="shared" si="54"/>
        <v>0</v>
      </c>
      <c r="N166" s="15">
        <f t="shared" si="59"/>
        <v>0</v>
      </c>
      <c r="O166" s="15">
        <f t="shared" si="60"/>
        <v>0</v>
      </c>
      <c r="P166" s="14">
        <f t="shared" si="61"/>
        <v>0</v>
      </c>
      <c r="Q166" s="10" cm="1">
        <f t="array" ref="Q166">+SUM(($N$21:$N$220)*COS(2*PI()*($B$21:$B$220)*($G166)))-SUM(($O$21:$O$220)*SIN(2*PI()*($B$21:$B$220)*($G166)))</f>
        <v>-0.35682724785600622</v>
      </c>
      <c r="R166" s="15" cm="1">
        <f t="array" ref="R166">SUM(($O$21:$O$220)*COS(2*PI()*($B$21:$B$220)*($G166)))+SUM(($N$21:$N$220)*SIN(2*PI()*($B$21:$B$220)*($G166)))</f>
        <v>-0.62559920410827019</v>
      </c>
      <c r="S166" s="15">
        <f t="shared" si="62"/>
        <v>0.72020833721458188</v>
      </c>
      <c r="T166" s="10">
        <f t="shared" si="63"/>
        <v>2.0891491787040755</v>
      </c>
      <c r="U166" s="15">
        <f t="shared" si="64"/>
        <v>8.3972903250264602E-2</v>
      </c>
      <c r="V166" s="14">
        <f t="shared" si="55"/>
        <v>-8.7991049212098884E-4</v>
      </c>
      <c r="W166" s="92">
        <f t="shared" si="65"/>
        <v>8.3972903250264602E-2</v>
      </c>
    </row>
    <row r="167" spans="1:23" x14ac:dyDescent="0.25">
      <c r="A167" s="81">
        <v>147</v>
      </c>
      <c r="B167" s="9">
        <f t="shared" si="56"/>
        <v>11.5</v>
      </c>
      <c r="C167" s="10">
        <f t="shared" si="51"/>
        <v>7.0534230275096796E-2</v>
      </c>
      <c r="D167" s="10">
        <f t="shared" si="1"/>
        <v>-0.18297740323861866</v>
      </c>
      <c r="E167" s="15">
        <f t="shared" si="2"/>
        <v>-0.98311711911859823</v>
      </c>
      <c r="F167" s="14">
        <f t="shared" si="66"/>
        <v>1</v>
      </c>
      <c r="G167" s="14">
        <f t="shared" si="57"/>
        <v>0.92000000000000204</v>
      </c>
      <c r="H167" s="10" cm="1">
        <f t="array" ref="H167">+(1/Nx)*SUM(($D$21:$D$220)*COS(2*PI()*($B$21:$B$220)*($G167)))+(1/Nx)*SUM(($E$21:$E$220)*SIN(2*PI()*($B$21:$B$220)*($G167)))</f>
        <v>-1.7656709427882332E-15</v>
      </c>
      <c r="I167" s="15" cm="1">
        <f t="array" ref="I167">(1/Nx)*SUM(($E$21:$E$220)*COS(2*PI()*($B$21:$B$220)*($G167)))-(1/Nx)*SUM(($D$21:$D$220)*SIN(2*PI()*($B$21:$B$220)*($G167)))</f>
        <v>-9.6265009852380947E-16</v>
      </c>
      <c r="J167" s="15">
        <f t="shared" si="58"/>
        <v>2.0110417923043239E-15</v>
      </c>
      <c r="K167" s="10">
        <f t="shared" si="52"/>
        <v>0</v>
      </c>
      <c r="L167" s="15">
        <f t="shared" si="53"/>
        <v>0</v>
      </c>
      <c r="M167" s="14">
        <f t="shared" si="54"/>
        <v>0</v>
      </c>
      <c r="N167" s="15">
        <f t="shared" si="59"/>
        <v>0</v>
      </c>
      <c r="O167" s="15">
        <f t="shared" si="60"/>
        <v>0</v>
      </c>
      <c r="P167" s="14">
        <f t="shared" si="61"/>
        <v>0</v>
      </c>
      <c r="Q167" s="10" cm="1">
        <f t="array" ref="Q167">+SUM(($N$21:$N$220)*COS(2*PI()*($B$21:$B$220)*($G167)))-SUM(($O$21:$O$220)*SIN(2*PI()*($B$21:$B$220)*($G167)))</f>
        <v>-0.13429299594053193</v>
      </c>
      <c r="R167" s="15" cm="1">
        <f t="array" ref="R167">SUM(($O$21:$O$220)*COS(2*PI()*($B$21:$B$220)*($G167)))+SUM(($N$21:$N$220)*SIN(2*PI()*($B$21:$B$220)*($G167)))</f>
        <v>-0.65170543223094979</v>
      </c>
      <c r="S167" s="15">
        <f t="shared" si="62"/>
        <v>0.66539806068098273</v>
      </c>
      <c r="T167" s="10">
        <f t="shared" si="63"/>
        <v>1.7740157509107402</v>
      </c>
      <c r="U167" s="15">
        <f t="shared" si="64"/>
        <v>7.130618269590519E-2</v>
      </c>
      <c r="V167" s="14">
        <f t="shared" si="55"/>
        <v>7.7195242080852486E-4</v>
      </c>
      <c r="W167" s="92">
        <f t="shared" si="65"/>
        <v>7.130618269590519E-2</v>
      </c>
    </row>
    <row r="168" spans="1:23" x14ac:dyDescent="0.25">
      <c r="A168" s="81">
        <v>148</v>
      </c>
      <c r="B168" s="9">
        <f t="shared" si="56"/>
        <v>11.75</v>
      </c>
      <c r="C168" s="10">
        <f t="shared" si="51"/>
        <v>5.4478859968745547E-2</v>
      </c>
      <c r="D168" s="10">
        <f t="shared" si="1"/>
        <v>0.21376262087818973</v>
      </c>
      <c r="E168" s="15">
        <f t="shared" si="2"/>
        <v>-0.97688563399984918</v>
      </c>
      <c r="F168" s="14">
        <f t="shared" si="66"/>
        <v>1</v>
      </c>
      <c r="G168" s="14">
        <f t="shared" si="57"/>
        <v>0.94000000000000206</v>
      </c>
      <c r="H168" s="10" cm="1">
        <f t="array" ref="H168">+(1/Nx)*SUM(($D$21:$D$220)*COS(2*PI()*($B$21:$B$220)*($G168)))+(1/Nx)*SUM(($E$21:$E$220)*SIN(2*PI()*($B$21:$B$220)*($G168)))</f>
        <v>1.959959972097636E-15</v>
      </c>
      <c r="I168" s="15" cm="1">
        <f t="array" ref="I168">(1/Nx)*SUM(($E$21:$E$220)*COS(2*PI()*($B$21:$B$220)*($G168)))-(1/Nx)*SUM(($D$21:$D$220)*SIN(2*PI()*($B$21:$B$220)*($G168)))</f>
        <v>1.3398310239054468E-15</v>
      </c>
      <c r="J168" s="15">
        <f t="shared" si="58"/>
        <v>2.3741504301211592E-15</v>
      </c>
      <c r="K168" s="10">
        <f t="shared" si="52"/>
        <v>0</v>
      </c>
      <c r="L168" s="15">
        <f t="shared" si="53"/>
        <v>0</v>
      </c>
      <c r="M168" s="14">
        <f t="shared" si="54"/>
        <v>0</v>
      </c>
      <c r="N168" s="15">
        <f t="shared" si="59"/>
        <v>0</v>
      </c>
      <c r="O168" s="15">
        <f t="shared" si="60"/>
        <v>0</v>
      </c>
      <c r="P168" s="14">
        <f t="shared" si="61"/>
        <v>0</v>
      </c>
      <c r="Q168" s="10" cm="1">
        <f t="array" ref="Q168">+SUM(($N$21:$N$220)*COS(2*PI()*($B$21:$B$220)*($G168)))-SUM(($O$21:$O$220)*SIN(2*PI()*($B$21:$B$220)*($G168)))</f>
        <v>0.10168402354065481</v>
      </c>
      <c r="R168" s="15" cm="1">
        <f t="array" ref="R168">SUM(($O$21:$O$220)*COS(2*PI()*($B$21:$B$220)*($G168)))+SUM(($N$21:$N$220)*SIN(2*PI()*($B$21:$B$220)*($G168)))</f>
        <v>-0.60183352794247058</v>
      </c>
      <c r="S168" s="15">
        <f t="shared" si="62"/>
        <v>0.6103632000695135</v>
      </c>
      <c r="T168" s="10">
        <f t="shared" si="63"/>
        <v>1.4034199895613921</v>
      </c>
      <c r="U168" s="15">
        <f t="shared" si="64"/>
        <v>5.6410165537354999E-2</v>
      </c>
      <c r="V168" s="14">
        <f t="shared" si="55"/>
        <v>1.9313055686095827E-3</v>
      </c>
      <c r="W168" s="92">
        <f t="shared" si="65"/>
        <v>5.6410165537354999E-2</v>
      </c>
    </row>
    <row r="169" spans="1:23" x14ac:dyDescent="0.25">
      <c r="A169" s="81">
        <v>149</v>
      </c>
      <c r="B169" s="9">
        <f t="shared" si="56"/>
        <v>12</v>
      </c>
      <c r="C169" s="10">
        <f t="shared" si="51"/>
        <v>3.7082039324993724E-2</v>
      </c>
      <c r="D169" s="10">
        <f t="shared" si="1"/>
        <v>0.60378266406462378</v>
      </c>
      <c r="E169" s="15">
        <f t="shared" si="2"/>
        <v>-0.79714897890860137</v>
      </c>
      <c r="F169" s="14">
        <f t="shared" si="66"/>
        <v>1</v>
      </c>
      <c r="G169" s="14">
        <f t="shared" si="57"/>
        <v>0.96000000000000207</v>
      </c>
      <c r="H169" s="10" cm="1">
        <f t="array" ref="H169">+(1/Nx)*SUM(($D$21:$D$220)*COS(2*PI()*($B$21:$B$220)*($G169)))+(1/Nx)*SUM(($E$21:$E$220)*SIN(2*PI()*($B$21:$B$220)*($G169)))</f>
        <v>-1.9486842695037867E-15</v>
      </c>
      <c r="I169" s="15" cm="1">
        <f t="array" ref="I169">(1/Nx)*SUM(($E$21:$E$220)*COS(2*PI()*($B$21:$B$220)*($G169)))-(1/Nx)*SUM(($D$21:$D$220)*SIN(2*PI()*($B$21:$B$220)*($G169)))</f>
        <v>-1.4037816048473318E-15</v>
      </c>
      <c r="J169" s="15">
        <f t="shared" si="58"/>
        <v>2.4016605039678812E-15</v>
      </c>
      <c r="K169" s="10">
        <f t="shared" si="52"/>
        <v>0</v>
      </c>
      <c r="L169" s="15">
        <f t="shared" si="53"/>
        <v>0</v>
      </c>
      <c r="M169" s="14">
        <f t="shared" si="54"/>
        <v>0</v>
      </c>
      <c r="N169" s="15">
        <f t="shared" si="59"/>
        <v>0</v>
      </c>
      <c r="O169" s="15">
        <f t="shared" si="60"/>
        <v>0</v>
      </c>
      <c r="P169" s="14">
        <f t="shared" si="61"/>
        <v>0</v>
      </c>
      <c r="Q169" s="10" cm="1">
        <f t="array" ref="Q169">+SUM(($N$21:$N$220)*COS(2*PI()*($B$21:$B$220)*($G169)))-SUM(($O$21:$O$220)*SIN(2*PI()*($B$21:$B$220)*($G169)))</f>
        <v>0.313883731222245</v>
      </c>
      <c r="R169" s="15" cm="1">
        <f t="array" ref="R169">SUM(($O$21:$O$220)*COS(2*PI()*($B$21:$B$220)*($G169)))+SUM(($N$21:$N$220)*SIN(2*PI()*($B$21:$B$220)*($G169)))</f>
        <v>-0.46598993504549507</v>
      </c>
      <c r="S169" s="15">
        <f t="shared" si="62"/>
        <v>0.56184483292961163</v>
      </c>
      <c r="T169" s="10">
        <f t="shared" si="63"/>
        <v>0.97801953547316034</v>
      </c>
      <c r="U169" s="15">
        <f t="shared" si="64"/>
        <v>3.9311285506236984E-2</v>
      </c>
      <c r="V169" s="14">
        <f t="shared" si="55"/>
        <v>2.2292461812433912E-3</v>
      </c>
      <c r="W169" s="92">
        <f t="shared" si="65"/>
        <v>3.9311285506236984E-2</v>
      </c>
    </row>
    <row r="170" spans="1:23" x14ac:dyDescent="0.25">
      <c r="A170" s="81">
        <v>150</v>
      </c>
      <c r="B170" s="9">
        <f t="shared" si="56"/>
        <v>12.25</v>
      </c>
      <c r="C170" s="10">
        <f t="shared" si="51"/>
        <v>1.8772135804827842E-2</v>
      </c>
      <c r="D170" s="10">
        <f t="shared" si="1"/>
        <v>0.89290981716861295</v>
      </c>
      <c r="E170" s="15">
        <f t="shared" si="2"/>
        <v>-0.45023555879552007</v>
      </c>
      <c r="F170" s="14">
        <f t="shared" si="66"/>
        <v>1</v>
      </c>
      <c r="G170" s="14">
        <f t="shared" si="57"/>
        <v>0.98000000000000209</v>
      </c>
      <c r="H170" s="10" cm="1">
        <f t="array" ref="H170">+(1/Nx)*SUM(($D$21:$D$220)*COS(2*PI()*($B$21:$B$220)*($G170)))+(1/Nx)*SUM(($E$21:$E$220)*SIN(2*PI()*($B$21:$B$220)*($G170)))</f>
        <v>2.8455363065837956E-15</v>
      </c>
      <c r="I170" s="15" cm="1">
        <f t="array" ref="I170">(1/Nx)*SUM(($E$21:$E$220)*COS(2*PI()*($B$21:$B$220)*($G170)))-(1/Nx)*SUM(($D$21:$D$220)*SIN(2*PI()*($B$21:$B$220)*($G170)))</f>
        <v>9.8497598965963119E-16</v>
      </c>
      <c r="J170" s="15">
        <f t="shared" si="58"/>
        <v>3.011188232623879E-15</v>
      </c>
      <c r="K170" s="10">
        <f t="shared" si="52"/>
        <v>0</v>
      </c>
      <c r="L170" s="15">
        <f t="shared" si="53"/>
        <v>0</v>
      </c>
      <c r="M170" s="14">
        <f t="shared" si="54"/>
        <v>0</v>
      </c>
      <c r="N170" s="15">
        <f t="shared" si="59"/>
        <v>0</v>
      </c>
      <c r="O170" s="15">
        <f t="shared" si="60"/>
        <v>0</v>
      </c>
      <c r="P170" s="14">
        <f t="shared" si="61"/>
        <v>0</v>
      </c>
      <c r="Q170" s="10" cm="1">
        <f t="array" ref="Q170">+SUM(($N$21:$N$220)*COS(2*PI()*($B$21:$B$220)*($G170)))-SUM(($O$21:$O$220)*SIN(2*PI()*($B$21:$B$220)*($G170)))</f>
        <v>0.46217671872107519</v>
      </c>
      <c r="R170" s="15" cm="1">
        <f t="array" ref="R170">SUM(($O$21:$O$220)*COS(2*PI()*($B$21:$B$220)*($G170)))+SUM(($N$21:$N$220)*SIN(2*PI()*($B$21:$B$220)*($G170)))</f>
        <v>-0.25496522615531186</v>
      </c>
      <c r="S170" s="15">
        <f t="shared" si="62"/>
        <v>0.52783954557820811</v>
      </c>
      <c r="T170" s="10">
        <f t="shared" si="63"/>
        <v>0.50411814579152292</v>
      </c>
      <c r="U170" s="15">
        <f t="shared" si="64"/>
        <v>2.0262920769264336E-2</v>
      </c>
      <c r="V170" s="14">
        <f t="shared" si="55"/>
        <v>1.4907849644366247E-3</v>
      </c>
      <c r="W170" s="92">
        <f t="shared" si="65"/>
        <v>2.0262920769264336E-2</v>
      </c>
    </row>
    <row r="171" spans="1:23" x14ac:dyDescent="0.25">
      <c r="A171" s="81">
        <v>151</v>
      </c>
      <c r="B171" s="9">
        <f t="shared" si="56"/>
        <v>12.5</v>
      </c>
      <c r="C171" s="10">
        <f t="shared" si="51"/>
        <v>3.67544536472586E-17</v>
      </c>
      <c r="D171" s="10">
        <f t="shared" si="1"/>
        <v>1</v>
      </c>
      <c r="E171" s="15">
        <f t="shared" si="2"/>
        <v>-9.1440850177637935E-16</v>
      </c>
      <c r="F171" s="14">
        <f t="shared" si="66"/>
        <v>1</v>
      </c>
      <c r="G171" s="14">
        <f t="shared" si="57"/>
        <v>1.000000000000002</v>
      </c>
      <c r="H171" s="10" cm="1">
        <f t="array" ref="H171">+(1/Nx)*SUM(($D$21:$D$220)*COS(2*PI()*($B$21:$B$220)*($G171)))+(1/Nx)*SUM(($E$21:$E$220)*SIN(2*PI()*($B$21:$B$220)*($G171)))</f>
        <v>-1.2340133045643569E-5</v>
      </c>
      <c r="I171" s="15" cm="1">
        <f t="array" ref="I171">(1/Nx)*SUM(($E$21:$E$220)*COS(2*PI()*($B$21:$B$220)*($G171)))-(1/Nx)*SUM(($D$21:$D$220)*SIN(2*PI()*($B$21:$B$220)*($G171)))</f>
        <v>-1.3834456741771564E-15</v>
      </c>
      <c r="J171" s="15">
        <f t="shared" si="58"/>
        <v>1.2340133045643569E-5</v>
      </c>
      <c r="K171" s="10">
        <f t="shared" si="52"/>
        <v>0</v>
      </c>
      <c r="L171" s="15">
        <f t="shared" si="53"/>
        <v>0</v>
      </c>
      <c r="M171" s="14">
        <f t="shared" si="54"/>
        <v>0</v>
      </c>
      <c r="N171" s="15">
        <f t="shared" si="59"/>
        <v>0</v>
      </c>
      <c r="O171" s="15">
        <f t="shared" si="60"/>
        <v>0</v>
      </c>
      <c r="P171" s="14">
        <f t="shared" si="61"/>
        <v>0</v>
      </c>
      <c r="Q171" s="10" cm="1">
        <f t="array" ref="Q171">+SUM(($N$21:$N$220)*COS(2*PI()*($B$21:$B$220)*($G171)))-SUM(($O$21:$O$220)*SIN(2*PI()*($B$21:$B$220)*($G171)))</f>
        <v>0.51550772792809851</v>
      </c>
      <c r="R171" s="15" cm="1">
        <f t="array" ref="R171">SUM(($O$21:$O$220)*COS(2*PI()*($B$21:$B$220)*($G171)))+SUM(($N$21:$N$220)*SIN(2*PI()*($B$21:$B$220)*($G171)))</f>
        <v>-3.7918965831939584E-14</v>
      </c>
      <c r="S171" s="15">
        <f t="shared" si="62"/>
        <v>0.51550772792809851</v>
      </c>
      <c r="T171" s="10">
        <f t="shared" si="63"/>
        <v>7.3556541983068794E-14</v>
      </c>
      <c r="U171" s="15">
        <f t="shared" si="64"/>
        <v>2.9565894318756973E-15</v>
      </c>
      <c r="V171" s="14">
        <f t="shared" si="55"/>
        <v>3.0502167946828557E-15</v>
      </c>
      <c r="W171" s="92">
        <f t="shared" si="65"/>
        <v>2.9565894318756973E-15</v>
      </c>
    </row>
    <row r="172" spans="1:23" x14ac:dyDescent="0.25">
      <c r="A172" s="81">
        <v>152</v>
      </c>
      <c r="B172" s="9">
        <f t="shared" si="56"/>
        <v>12.75</v>
      </c>
      <c r="C172" s="10">
        <f t="shared" si="51"/>
        <v>-1.8772135804827561E-2</v>
      </c>
      <c r="D172" s="10">
        <f t="shared" si="1"/>
        <v>0.89290981716861606</v>
      </c>
      <c r="E172" s="15">
        <f t="shared" si="2"/>
        <v>0.45023555879551386</v>
      </c>
      <c r="F172" s="14">
        <f t="shared" si="66"/>
        <v>1</v>
      </c>
      <c r="G172" s="14">
        <f t="shared" si="57"/>
        <v>1.020000000000002</v>
      </c>
      <c r="H172" s="10" cm="1">
        <f t="array" ref="H172">+(1/Nx)*SUM(($D$21:$D$220)*COS(2*PI()*($B$21:$B$220)*($G172)))+(1/Nx)*SUM(($E$21:$E$220)*SIN(2*PI()*($B$21:$B$220)*($G172)))</f>
        <v>2.0321071214635112E-15</v>
      </c>
      <c r="I172" s="15" cm="1">
        <f t="array" ref="I172">(1/Nx)*SUM(($E$21:$E$220)*COS(2*PI()*($B$21:$B$220)*($G172)))-(1/Nx)*SUM(($D$21:$D$220)*SIN(2*PI()*($B$21:$B$220)*($G172)))</f>
        <v>8.8374186441031464E-16</v>
      </c>
      <c r="J172" s="15">
        <f t="shared" si="58"/>
        <v>2.2159555582218107E-15</v>
      </c>
      <c r="K172" s="10">
        <f t="shared" si="52"/>
        <v>0</v>
      </c>
      <c r="L172" s="15">
        <f t="shared" si="53"/>
        <v>0</v>
      </c>
      <c r="M172" s="14">
        <f t="shared" si="54"/>
        <v>0</v>
      </c>
      <c r="N172" s="15">
        <f t="shared" si="59"/>
        <v>0</v>
      </c>
      <c r="O172" s="15">
        <f t="shared" si="60"/>
        <v>0</v>
      </c>
      <c r="P172" s="14">
        <f t="shared" si="61"/>
        <v>0</v>
      </c>
      <c r="Q172" s="10" cm="1">
        <f t="array" ref="Q172">+SUM(($N$21:$N$220)*COS(2*PI()*($B$21:$B$220)*($G172)))-SUM(($O$21:$O$220)*SIN(2*PI()*($B$21:$B$220)*($G172)))</f>
        <v>0.46217671872111465</v>
      </c>
      <c r="R172" s="15" cm="1">
        <f t="array" ref="R172">SUM(($O$21:$O$220)*COS(2*PI()*($B$21:$B$220)*($G172)))+SUM(($N$21:$N$220)*SIN(2*PI()*($B$21:$B$220)*($G172)))</f>
        <v>0.25496522615524625</v>
      </c>
      <c r="S172" s="15">
        <f t="shared" si="62"/>
        <v>0.52783954557821089</v>
      </c>
      <c r="T172" s="10">
        <f t="shared" si="63"/>
        <v>-0.50411814579137804</v>
      </c>
      <c r="U172" s="15">
        <f t="shared" si="64"/>
        <v>-2.0262920769258511E-2</v>
      </c>
      <c r="V172" s="14">
        <f t="shared" si="55"/>
        <v>-1.4907849644308199E-3</v>
      </c>
      <c r="W172" s="92">
        <f t="shared" si="65"/>
        <v>-2.0262920769258511E-2</v>
      </c>
    </row>
    <row r="173" spans="1:23" x14ac:dyDescent="0.25">
      <c r="A173" s="81">
        <v>153</v>
      </c>
      <c r="B173" s="9">
        <f t="shared" si="56"/>
        <v>13</v>
      </c>
      <c r="C173" s="10">
        <f t="shared" si="51"/>
        <v>-3.7082039324993654E-2</v>
      </c>
      <c r="D173" s="10">
        <f t="shared" si="1"/>
        <v>0.60378266406462511</v>
      </c>
      <c r="E173" s="15">
        <f t="shared" si="2"/>
        <v>0.79714897890860026</v>
      </c>
      <c r="F173" s="14">
        <f t="shared" si="66"/>
        <v>1</v>
      </c>
      <c r="G173" s="14">
        <f t="shared" si="57"/>
        <v>1.040000000000002</v>
      </c>
      <c r="H173" s="10" cm="1">
        <f t="array" ref="H173">+(1/Nx)*SUM(($D$21:$D$220)*COS(2*PI()*($B$21:$B$220)*($G173)))+(1/Nx)*SUM(($E$21:$E$220)*SIN(2*PI()*($B$21:$B$220)*($G173)))</f>
        <v>-2.018142597481898E-15</v>
      </c>
      <c r="I173" s="15" cm="1">
        <f t="array" ref="I173">(1/Nx)*SUM(($E$21:$E$220)*COS(2*PI()*($B$21:$B$220)*($G173)))-(1/Nx)*SUM(($D$21:$D$220)*SIN(2*PI()*($B$21:$B$220)*($G173)))</f>
        <v>-1.1841829600234277E-15</v>
      </c>
      <c r="J173" s="15">
        <f t="shared" si="58"/>
        <v>2.3399121407823905E-15</v>
      </c>
      <c r="K173" s="10">
        <f t="shared" si="52"/>
        <v>0</v>
      </c>
      <c r="L173" s="15">
        <f t="shared" si="53"/>
        <v>0</v>
      </c>
      <c r="M173" s="14">
        <f t="shared" si="54"/>
        <v>0</v>
      </c>
      <c r="N173" s="15">
        <f t="shared" si="59"/>
        <v>0</v>
      </c>
      <c r="O173" s="15">
        <f t="shared" si="60"/>
        <v>0</v>
      </c>
      <c r="P173" s="14">
        <f t="shared" si="61"/>
        <v>0</v>
      </c>
      <c r="Q173" s="10" cm="1">
        <f t="array" ref="Q173">+SUM(($N$21:$N$220)*COS(2*PI()*($B$21:$B$220)*($G173)))-SUM(($O$21:$O$220)*SIN(2*PI()*($B$21:$B$220)*($G173)))</f>
        <v>0.31388373122231689</v>
      </c>
      <c r="R173" s="15" cm="1">
        <f t="array" ref="R173">SUM(($O$21:$O$220)*COS(2*PI()*($B$21:$B$220)*($G173)))+SUM(($N$21:$N$220)*SIN(2*PI()*($B$21:$B$220)*($G173)))</f>
        <v>0.46598993504545277</v>
      </c>
      <c r="S173" s="15">
        <f t="shared" si="62"/>
        <v>0.56184483292961673</v>
      </c>
      <c r="T173" s="10">
        <f t="shared" si="63"/>
        <v>-0.97801953547301212</v>
      </c>
      <c r="U173" s="15">
        <f t="shared" si="64"/>
        <v>-3.9311285506231031E-2</v>
      </c>
      <c r="V173" s="14">
        <f t="shared" si="55"/>
        <v>-2.229246181237246E-3</v>
      </c>
      <c r="W173" s="92">
        <f t="shared" si="65"/>
        <v>-3.9311285506231031E-2</v>
      </c>
    </row>
    <row r="174" spans="1:23" x14ac:dyDescent="0.25">
      <c r="A174" s="81">
        <v>154</v>
      </c>
      <c r="B174" s="9">
        <f t="shared" si="56"/>
        <v>13.25</v>
      </c>
      <c r="C174" s="10">
        <f t="shared" si="51"/>
        <v>-5.4478859968745671E-2</v>
      </c>
      <c r="D174" s="10">
        <f t="shared" si="1"/>
        <v>0.2137626208781867</v>
      </c>
      <c r="E174" s="15">
        <f t="shared" si="2"/>
        <v>0.97688563399984985</v>
      </c>
      <c r="F174" s="14">
        <f t="shared" si="66"/>
        <v>1</v>
      </c>
      <c r="G174" s="14">
        <f t="shared" si="57"/>
        <v>1.0600000000000021</v>
      </c>
      <c r="H174" s="10" cm="1">
        <f t="array" ref="H174">+(1/Nx)*SUM(($D$21:$D$220)*COS(2*PI()*($B$21:$B$220)*($G174)))+(1/Nx)*SUM(($E$21:$E$220)*SIN(2*PI()*($B$21:$B$220)*($G174)))</f>
        <v>2.7092911247805776E-15</v>
      </c>
      <c r="I174" s="15" cm="1">
        <f t="array" ref="I174">(1/Nx)*SUM(($E$21:$E$220)*COS(2*PI()*($B$21:$B$220)*($G174)))-(1/Nx)*SUM(($D$21:$D$220)*SIN(2*PI()*($B$21:$B$220)*($G174)))</f>
        <v>1.1758129192518397E-15</v>
      </c>
      <c r="J174" s="15">
        <f t="shared" si="58"/>
        <v>2.9534377291377487E-15</v>
      </c>
      <c r="K174" s="10">
        <f t="shared" si="52"/>
        <v>0</v>
      </c>
      <c r="L174" s="15">
        <f t="shared" si="53"/>
        <v>0</v>
      </c>
      <c r="M174" s="14">
        <f t="shared" si="54"/>
        <v>0</v>
      </c>
      <c r="N174" s="15">
        <f t="shared" si="59"/>
        <v>0</v>
      </c>
      <c r="O174" s="15">
        <f t="shared" si="60"/>
        <v>0</v>
      </c>
      <c r="P174" s="14">
        <f t="shared" si="61"/>
        <v>0</v>
      </c>
      <c r="Q174" s="10" cm="1">
        <f t="array" ref="Q174">+SUM(($N$21:$N$220)*COS(2*PI()*($B$21:$B$220)*($G174)))-SUM(($O$21:$O$220)*SIN(2*PI()*($B$21:$B$220)*($G174)))</f>
        <v>0.101684023540748</v>
      </c>
      <c r="R174" s="15" cm="1">
        <f t="array" ref="R174">SUM(($O$21:$O$220)*COS(2*PI()*($B$21:$B$220)*($G174)))+SUM(($N$21:$N$220)*SIN(2*PI()*($B$21:$B$220)*($G174)))</f>
        <v>0.60183352794246325</v>
      </c>
      <c r="S174" s="15">
        <f t="shared" si="62"/>
        <v>0.61036320006952183</v>
      </c>
      <c r="T174" s="10">
        <f t="shared" si="63"/>
        <v>-1.4034199895612396</v>
      </c>
      <c r="U174" s="15">
        <f t="shared" si="64"/>
        <v>-5.6410165537348865E-2</v>
      </c>
      <c r="V174" s="14">
        <f t="shared" si="55"/>
        <v>-1.9313055686030632E-3</v>
      </c>
      <c r="W174" s="92">
        <f t="shared" si="65"/>
        <v>-5.6410165537348865E-2</v>
      </c>
    </row>
    <row r="175" spans="1:23" x14ac:dyDescent="0.25">
      <c r="A175" s="81">
        <v>155</v>
      </c>
      <c r="B175" s="9">
        <f t="shared" si="56"/>
        <v>13.5</v>
      </c>
      <c r="C175" s="10">
        <f t="shared" si="51"/>
        <v>-7.053423027509674E-2</v>
      </c>
      <c r="D175" s="10">
        <f t="shared" si="1"/>
        <v>-0.18297740323861736</v>
      </c>
      <c r="E175" s="15">
        <f t="shared" si="2"/>
        <v>0.98311711911859845</v>
      </c>
      <c r="F175" s="14">
        <f t="shared" si="66"/>
        <v>1</v>
      </c>
      <c r="G175" s="14">
        <f t="shared" si="57"/>
        <v>1.0800000000000021</v>
      </c>
      <c r="H175" s="10" cm="1">
        <f t="array" ref="H175">+(1/Nx)*SUM(($D$21:$D$220)*COS(2*PI()*($B$21:$B$220)*($G175)))+(1/Nx)*SUM(($E$21:$E$220)*SIN(2*PI()*($B$21:$B$220)*($G175)))</f>
        <v>-1.9483026303390714E-15</v>
      </c>
      <c r="I175" s="15" cm="1">
        <f t="array" ref="I175">(1/Nx)*SUM(($E$21:$E$220)*COS(2*PI()*($B$21:$B$220)*($G175)))-(1/Nx)*SUM(($D$21:$D$220)*SIN(2*PI()*($B$21:$B$220)*($G175)))</f>
        <v>-1.4438103490554967E-15</v>
      </c>
      <c r="J175" s="15">
        <f t="shared" si="58"/>
        <v>2.4249683427677772E-15</v>
      </c>
      <c r="K175" s="10">
        <f t="shared" si="52"/>
        <v>0</v>
      </c>
      <c r="L175" s="15">
        <f t="shared" si="53"/>
        <v>0</v>
      </c>
      <c r="M175" s="14">
        <f t="shared" si="54"/>
        <v>0</v>
      </c>
      <c r="N175" s="15">
        <f t="shared" si="59"/>
        <v>0</v>
      </c>
      <c r="O175" s="15">
        <f t="shared" si="60"/>
        <v>0</v>
      </c>
      <c r="P175" s="14">
        <f t="shared" si="61"/>
        <v>0</v>
      </c>
      <c r="Q175" s="10" cm="1">
        <f t="array" ref="Q175">+SUM(($N$21:$N$220)*COS(2*PI()*($B$21:$B$220)*($G175)))-SUM(($O$21:$O$220)*SIN(2*PI()*($B$21:$B$220)*($G175)))</f>
        <v>-0.13429299594042654</v>
      </c>
      <c r="R175" s="15" cm="1">
        <f t="array" ref="R175">SUM(($O$21:$O$220)*COS(2*PI()*($B$21:$B$220)*($G175)))+SUM(($N$21:$N$220)*SIN(2*PI()*($B$21:$B$220)*($G175)))</f>
        <v>0.6517054322309821</v>
      </c>
      <c r="S175" s="15">
        <f t="shared" si="62"/>
        <v>0.66539806068099316</v>
      </c>
      <c r="T175" s="10">
        <f t="shared" si="63"/>
        <v>-1.7740157509105752</v>
      </c>
      <c r="U175" s="15">
        <f t="shared" si="64"/>
        <v>-7.1306182695898557E-2</v>
      </c>
      <c r="V175" s="14">
        <f t="shared" si="55"/>
        <v>-7.7195242080168593E-4</v>
      </c>
      <c r="W175" s="92">
        <f t="shared" si="65"/>
        <v>-7.1306182695898557E-2</v>
      </c>
    </row>
    <row r="176" spans="1:23" x14ac:dyDescent="0.25">
      <c r="A176" s="81">
        <v>156</v>
      </c>
      <c r="B176" s="9">
        <f t="shared" si="56"/>
        <v>13.75</v>
      </c>
      <c r="C176" s="10">
        <f t="shared" si="51"/>
        <v>-8.4852813742385749E-2</v>
      </c>
      <c r="D176" s="10">
        <f t="shared" si="1"/>
        <v>-0.51434526769443445</v>
      </c>
      <c r="E176" s="15">
        <f t="shared" si="2"/>
        <v>0.85758320039535552</v>
      </c>
      <c r="F176" s="14">
        <f t="shared" si="66"/>
        <v>1</v>
      </c>
      <c r="G176" s="14">
        <f t="shared" si="57"/>
        <v>1.1000000000000021</v>
      </c>
      <c r="H176" s="10" cm="1">
        <f t="array" ref="H176">+(1/Nx)*SUM(($D$21:$D$220)*COS(2*PI()*($B$21:$B$220)*($G176)))+(1/Nx)*SUM(($E$21:$E$220)*SIN(2*PI()*($B$21:$B$220)*($G176)))</f>
        <v>1.553063233572516E-15</v>
      </c>
      <c r="I176" s="15" cm="1">
        <f t="array" ref="I176">(1/Nx)*SUM(($E$21:$E$220)*COS(2*PI()*($B$21:$B$220)*($G176)))-(1/Nx)*SUM(($D$21:$D$220)*SIN(2*PI()*($B$21:$B$220)*($G176)))</f>
        <v>1.7037736277212418E-6</v>
      </c>
      <c r="J176" s="15">
        <f t="shared" si="58"/>
        <v>1.7037736277212418E-6</v>
      </c>
      <c r="K176" s="10">
        <f t="shared" si="52"/>
        <v>0</v>
      </c>
      <c r="L176" s="15">
        <f t="shared" si="53"/>
        <v>0</v>
      </c>
      <c r="M176" s="14">
        <f t="shared" si="54"/>
        <v>0</v>
      </c>
      <c r="N176" s="15">
        <f t="shared" si="59"/>
        <v>0</v>
      </c>
      <c r="O176" s="15">
        <f t="shared" si="60"/>
        <v>0</v>
      </c>
      <c r="P176" s="14">
        <f t="shared" si="61"/>
        <v>0</v>
      </c>
      <c r="Q176" s="10" cm="1">
        <f t="array" ref="Q176">+SUM(($N$21:$N$220)*COS(2*PI()*($B$21:$B$220)*($G176)))-SUM(($O$21:$O$220)*SIN(2*PI()*($B$21:$B$220)*($G176)))</f>
        <v>-0.35682724785590281</v>
      </c>
      <c r="R176" s="15" cm="1">
        <f t="array" ref="R176">SUM(($O$21:$O$220)*COS(2*PI()*($B$21:$B$220)*($G176)))+SUM(($N$21:$N$220)*SIN(2*PI()*($B$21:$B$220)*($G176)))</f>
        <v>0.62559920410834324</v>
      </c>
      <c r="S176" s="15">
        <f t="shared" si="62"/>
        <v>0.72020833721459399</v>
      </c>
      <c r="T176" s="10">
        <f t="shared" si="63"/>
        <v>-2.0891491787039005</v>
      </c>
      <c r="U176" s="15">
        <f t="shared" si="64"/>
        <v>-8.3972903250257566E-2</v>
      </c>
      <c r="V176" s="14">
        <f t="shared" si="55"/>
        <v>8.7991049212831349E-4</v>
      </c>
      <c r="W176" s="92">
        <f t="shared" si="65"/>
        <v>-8.3972903250257566E-2</v>
      </c>
    </row>
    <row r="177" spans="1:23" x14ac:dyDescent="0.25">
      <c r="A177" s="81">
        <v>157</v>
      </c>
      <c r="B177" s="9">
        <f t="shared" si="56"/>
        <v>14</v>
      </c>
      <c r="C177" s="10">
        <f t="shared" si="51"/>
        <v>-9.7082039324993666E-2</v>
      </c>
      <c r="D177" s="10">
        <f t="shared" si="1"/>
        <v>-0.74763454986912148</v>
      </c>
      <c r="E177" s="15">
        <f t="shared" si="2"/>
        <v>0.6641103672146641</v>
      </c>
      <c r="F177" s="14">
        <f t="shared" si="66"/>
        <v>1</v>
      </c>
      <c r="G177" s="14">
        <f t="shared" si="57"/>
        <v>1.1200000000000021</v>
      </c>
      <c r="H177" s="10" cm="1">
        <f t="array" ref="H177">+(1/Nx)*SUM(($D$21:$D$220)*COS(2*PI()*($B$21:$B$220)*($G177)))+(1/Nx)*SUM(($E$21:$E$220)*SIN(2*PI()*($B$21:$B$220)*($G177)))</f>
        <v>-1.2533030169237236E-15</v>
      </c>
      <c r="I177" s="15" cm="1">
        <f t="array" ref="I177">(1/Nx)*SUM(($E$21:$E$220)*COS(2*PI()*($B$21:$B$220)*($G177)))-(1/Nx)*SUM(($D$21:$D$220)*SIN(2*PI()*($B$21:$B$220)*($G177)))</f>
        <v>-1.0983575160494753E-15</v>
      </c>
      <c r="J177" s="15">
        <f t="shared" si="58"/>
        <v>1.6664806285380221E-15</v>
      </c>
      <c r="K177" s="10">
        <f t="shared" si="52"/>
        <v>0</v>
      </c>
      <c r="L177" s="15">
        <f t="shared" si="53"/>
        <v>0</v>
      </c>
      <c r="M177" s="14">
        <f t="shared" si="54"/>
        <v>0</v>
      </c>
      <c r="N177" s="15">
        <f t="shared" si="59"/>
        <v>0</v>
      </c>
      <c r="O177" s="15">
        <f t="shared" si="60"/>
        <v>0</v>
      </c>
      <c r="P177" s="14">
        <f t="shared" si="61"/>
        <v>0</v>
      </c>
      <c r="Q177" s="10" cm="1">
        <f t="array" ref="Q177">+SUM(($N$21:$N$220)*COS(2*PI()*($B$21:$B$220)*($G177)))-SUM(($O$21:$O$220)*SIN(2*PI()*($B$21:$B$220)*($G177)))</f>
        <v>-0.54049878513322547</v>
      </c>
      <c r="R177" s="15" cm="1">
        <f t="array" ref="R177">SUM(($O$21:$O$220)*COS(2*PI()*($B$21:$B$220)*($G177)))+SUM(($N$21:$N$220)*SIN(2*PI()*($B$21:$B$220)*($G177)))</f>
        <v>0.54821536943133675</v>
      </c>
      <c r="S177" s="15">
        <f t="shared" si="62"/>
        <v>0.7698564983237004</v>
      </c>
      <c r="T177" s="10">
        <f t="shared" si="63"/>
        <v>-2.3491068124482188</v>
      </c>
      <c r="U177" s="15">
        <f t="shared" si="64"/>
        <v>-9.4421844594465648E-2</v>
      </c>
      <c r="V177" s="14">
        <f t="shared" si="55"/>
        <v>2.6601947305281482E-3</v>
      </c>
      <c r="W177" s="92">
        <f t="shared" si="65"/>
        <v>-9.4421844594465648E-2</v>
      </c>
    </row>
    <row r="178" spans="1:23" x14ac:dyDescent="0.25">
      <c r="A178" s="81">
        <v>158</v>
      </c>
      <c r="B178" s="9">
        <f t="shared" si="56"/>
        <v>14.25</v>
      </c>
      <c r="C178" s="10">
        <f t="shared" si="51"/>
        <v>-0.10692078290260408</v>
      </c>
      <c r="D178" s="10">
        <f t="shared" si="1"/>
        <v>-0.8862889177000367</v>
      </c>
      <c r="E178" s="15">
        <f t="shared" si="2"/>
        <v>0.46313276105464352</v>
      </c>
      <c r="F178" s="14">
        <f t="shared" si="66"/>
        <v>1</v>
      </c>
      <c r="G178" s="14">
        <f t="shared" si="57"/>
        <v>1.1400000000000021</v>
      </c>
      <c r="H178" s="10" cm="1">
        <f t="array" ref="H178">+(1/Nx)*SUM(($D$21:$D$220)*COS(2*PI()*($B$21:$B$220)*($G178)))+(1/Nx)*SUM(($E$21:$E$220)*SIN(2*PI()*($B$21:$B$220)*($G178)))</f>
        <v>6.5933369874926491E-16</v>
      </c>
      <c r="I178" s="15" cm="1">
        <f t="array" ref="I178">(1/Nx)*SUM(($E$21:$E$220)*COS(2*PI()*($B$21:$B$220)*($G178)))-(1/Nx)*SUM(($D$21:$D$220)*SIN(2*PI()*($B$21:$B$220)*($G178)))</f>
        <v>2.1164667241002632E-15</v>
      </c>
      <c r="J178" s="15">
        <f t="shared" si="58"/>
        <v>2.2167887406178529E-15</v>
      </c>
      <c r="K178" s="10">
        <f t="shared" si="52"/>
        <v>0</v>
      </c>
      <c r="L178" s="15">
        <f t="shared" si="53"/>
        <v>0</v>
      </c>
      <c r="M178" s="14">
        <f t="shared" si="54"/>
        <v>0</v>
      </c>
      <c r="N178" s="15">
        <f t="shared" si="59"/>
        <v>0</v>
      </c>
      <c r="O178" s="15">
        <f t="shared" si="60"/>
        <v>0</v>
      </c>
      <c r="P178" s="14">
        <f t="shared" si="61"/>
        <v>0</v>
      </c>
      <c r="Q178" s="10" cm="1">
        <f t="array" ref="Q178">+SUM(($N$21:$N$220)*COS(2*PI()*($B$21:$B$220)*($G178)))-SUM(($O$21:$O$220)*SIN(2*PI()*($B$21:$B$220)*($G178)))</f>
        <v>-0.67473189679663459</v>
      </c>
      <c r="R178" s="15" cm="1">
        <f t="array" ref="R178">SUM(($O$21:$O$220)*COS(2*PI()*($B$21:$B$220)*($G178)))+SUM(($N$21:$N$220)*SIN(2*PI()*($B$21:$B$220)*($G178)))</f>
        <v>0.4499730398310115</v>
      </c>
      <c r="S178" s="15">
        <f t="shared" si="62"/>
        <v>0.81101101665115827</v>
      </c>
      <c r="T178" s="10">
        <f t="shared" si="63"/>
        <v>-2.5534343373812498</v>
      </c>
      <c r="U178" s="15">
        <f t="shared" si="64"/>
        <v>-0.10263474564407415</v>
      </c>
      <c r="V178" s="14">
        <f t="shared" si="55"/>
        <v>4.2860372585300562E-3</v>
      </c>
      <c r="W178" s="92">
        <f t="shared" si="65"/>
        <v>-0.10263474564407415</v>
      </c>
    </row>
    <row r="179" spans="1:23" x14ac:dyDescent="0.25">
      <c r="A179" s="81">
        <v>159</v>
      </c>
      <c r="B179" s="9">
        <f t="shared" si="56"/>
        <v>14.5</v>
      </c>
      <c r="C179" s="10">
        <f t="shared" si="51"/>
        <v>-0.11412678195541841</v>
      </c>
      <c r="D179" s="10">
        <f t="shared" si="1"/>
        <v>-0.95466924619160853</v>
      </c>
      <c r="E179" s="15">
        <f t="shared" si="2"/>
        <v>0.29766865870619635</v>
      </c>
      <c r="F179" s="14">
        <f t="shared" si="66"/>
        <v>1</v>
      </c>
      <c r="G179" s="14">
        <f t="shared" si="57"/>
        <v>1.1600000000000021</v>
      </c>
      <c r="H179" s="10" cm="1">
        <f t="array" ref="H179">+(1/Nx)*SUM(($D$21:$D$220)*COS(2*PI()*($B$21:$B$220)*($G179)))+(1/Nx)*SUM(($E$21:$E$220)*SIN(2*PI()*($B$21:$B$220)*($G179)))</f>
        <v>-1.4399592629388281E-15</v>
      </c>
      <c r="I179" s="15" cm="1">
        <f t="array" ref="I179">(1/Nx)*SUM(($E$21:$E$220)*COS(2*PI()*($B$21:$B$220)*($G179)))-(1/Nx)*SUM(($D$21:$D$220)*SIN(2*PI()*($B$21:$B$220)*($G179)))</f>
        <v>-2.3020821360297815E-15</v>
      </c>
      <c r="J179" s="15">
        <f t="shared" si="58"/>
        <v>2.715338807580147E-15</v>
      </c>
      <c r="K179" s="10">
        <f t="shared" si="52"/>
        <v>0</v>
      </c>
      <c r="L179" s="15">
        <f t="shared" si="53"/>
        <v>0</v>
      </c>
      <c r="M179" s="14">
        <f t="shared" si="54"/>
        <v>0</v>
      </c>
      <c r="N179" s="15">
        <f t="shared" si="59"/>
        <v>0</v>
      </c>
      <c r="O179" s="15">
        <f t="shared" si="60"/>
        <v>0</v>
      </c>
      <c r="P179" s="14">
        <f t="shared" si="61"/>
        <v>0</v>
      </c>
      <c r="Q179" s="10" cm="1">
        <f t="array" ref="Q179">+SUM(($N$21:$N$220)*COS(2*PI()*($B$21:$B$220)*($G179)))-SUM(($O$21:$O$220)*SIN(2*PI()*($B$21:$B$220)*($G179)))</f>
        <v>-0.76116921811897054</v>
      </c>
      <c r="R179" s="15" cm="1">
        <f t="array" ref="R179">SUM(($O$21:$O$220)*COS(2*PI()*($B$21:$B$220)*($G179)))+SUM(($N$21:$N$220)*SIN(2*PI()*($B$21:$B$220)*($G179)))</f>
        <v>0.35896575930581653</v>
      </c>
      <c r="S179" s="15">
        <f t="shared" si="62"/>
        <v>0.84156698780658357</v>
      </c>
      <c r="T179" s="10">
        <f t="shared" si="63"/>
        <v>-2.7009238319383102</v>
      </c>
      <c r="U179" s="15">
        <f t="shared" si="64"/>
        <v>-0.10856305425081189</v>
      </c>
      <c r="V179" s="14">
        <f t="shared" si="55"/>
        <v>5.5637277046066465E-3</v>
      </c>
      <c r="W179" s="92">
        <f t="shared" si="65"/>
        <v>-0.10856305425081189</v>
      </c>
    </row>
    <row r="180" spans="1:23" x14ac:dyDescent="0.25">
      <c r="A180" s="81">
        <v>160</v>
      </c>
      <c r="B180" s="9">
        <f t="shared" si="56"/>
        <v>14.75</v>
      </c>
      <c r="C180" s="10">
        <f t="shared" si="51"/>
        <v>-0.1185226008714165</v>
      </c>
      <c r="D180" s="10">
        <f t="shared" si="1"/>
        <v>-0.98145495284324336</v>
      </c>
      <c r="E180" s="15">
        <f t="shared" si="2"/>
        <v>0.19169291989916312</v>
      </c>
      <c r="F180" s="14">
        <f t="shared" si="66"/>
        <v>1</v>
      </c>
      <c r="G180" s="14">
        <f t="shared" si="57"/>
        <v>1.1800000000000022</v>
      </c>
      <c r="H180" s="10" cm="1">
        <f t="array" ref="H180">+(1/Nx)*SUM(($D$21:$D$220)*COS(2*PI()*($B$21:$B$220)*($G180)))+(1/Nx)*SUM(($E$21:$E$220)*SIN(2*PI()*($B$21:$B$220)*($G180)))</f>
        <v>1.5865087021893488E-15</v>
      </c>
      <c r="I180" s="15" cm="1">
        <f t="array" ref="I180">(1/Nx)*SUM(($E$21:$E$220)*COS(2*PI()*($B$21:$B$220)*($G180)))-(1/Nx)*SUM(($D$21:$D$220)*SIN(2*PI()*($B$21:$B$220)*($G180)))</f>
        <v>1.3764336892485574E-15</v>
      </c>
      <c r="J180" s="15">
        <f t="shared" si="58"/>
        <v>2.1003760527631537E-15</v>
      </c>
      <c r="K180" s="10">
        <f t="shared" si="52"/>
        <v>0</v>
      </c>
      <c r="L180" s="15">
        <f t="shared" si="53"/>
        <v>0</v>
      </c>
      <c r="M180" s="14">
        <f t="shared" si="54"/>
        <v>0</v>
      </c>
      <c r="N180" s="15">
        <f t="shared" si="59"/>
        <v>0</v>
      </c>
      <c r="O180" s="15">
        <f t="shared" si="60"/>
        <v>0</v>
      </c>
      <c r="P180" s="14">
        <f t="shared" si="61"/>
        <v>0</v>
      </c>
      <c r="Q180" s="10" cm="1">
        <f t="array" ref="Q180">+SUM(($N$21:$N$220)*COS(2*PI()*($B$21:$B$220)*($G180)))-SUM(($O$21:$O$220)*SIN(2*PI()*($B$21:$B$220)*($G180)))</f>
        <v>-0.8077182978000087</v>
      </c>
      <c r="R180" s="15" cm="1">
        <f t="array" ref="R180">SUM(($O$21:$O$220)*COS(2*PI()*($B$21:$B$220)*($G180)))+SUM(($N$21:$N$220)*SIN(2*PI()*($B$21:$B$220)*($G180)))</f>
        <v>0.2961589341686931</v>
      </c>
      <c r="S180" s="15">
        <f t="shared" si="62"/>
        <v>0.86030166970015798</v>
      </c>
      <c r="T180" s="10">
        <f t="shared" si="63"/>
        <v>-2.7901527069542293</v>
      </c>
      <c r="U180" s="15">
        <f t="shared" si="64"/>
        <v>-0.11214958974823847</v>
      </c>
      <c r="V180" s="14">
        <f t="shared" si="55"/>
        <v>6.3730111231781652E-3</v>
      </c>
      <c r="W180" s="92">
        <f t="shared" si="65"/>
        <v>-0.11214958974823847</v>
      </c>
    </row>
    <row r="181" spans="1:23" x14ac:dyDescent="0.25">
      <c r="A181" s="81">
        <v>161</v>
      </c>
      <c r="B181" s="9">
        <f t="shared" si="56"/>
        <v>15</v>
      </c>
      <c r="C181" s="10">
        <f t="shared" ref="C181:C212" si="67">+bo*COS(2*PI()*B181/Period) + ($E$10*0.5*(1-SIGN(0.66+COS(2*PI()*B181/Period)))) * IF(ABS(B181)&lt;=(Period),1,0)  - TAN(RADIANS(Tilt))*$B181</f>
        <v>-0.12</v>
      </c>
      <c r="D181" s="10">
        <f t="shared" si="1"/>
        <v>-0.98783632991233017</v>
      </c>
      <c r="E181" s="15">
        <f t="shared" si="2"/>
        <v>0.1554972196064548</v>
      </c>
      <c r="F181" s="14">
        <f t="shared" si="66"/>
        <v>1</v>
      </c>
      <c r="G181" s="14">
        <f t="shared" si="57"/>
        <v>1.2000000000000022</v>
      </c>
      <c r="H181" s="10" cm="1">
        <f t="array" ref="H181">+(1/Nx)*SUM(($D$21:$D$220)*COS(2*PI()*($B$21:$B$220)*($G181)))+(1/Nx)*SUM(($E$21:$E$220)*SIN(2*PI()*($B$21:$B$220)*($G181)))</f>
        <v>2.1504981411540892E-7</v>
      </c>
      <c r="I181" s="15" cm="1">
        <f t="array" ref="I181">(1/Nx)*SUM(($E$21:$E$220)*COS(2*PI()*($B$21:$B$220)*($G181)))-(1/Nx)*SUM(($D$21:$D$220)*SIN(2*PI()*($B$21:$B$220)*($G181)))</f>
        <v>-1.7205334379433169E-15</v>
      </c>
      <c r="J181" s="15">
        <f t="shared" si="58"/>
        <v>2.1504981411540892E-7</v>
      </c>
      <c r="K181" s="10">
        <f t="shared" ref="K181:K212" si="68">+$M181*COS(IF((ABS($G181)*λ&lt;1),(2*PI()/λ)*zoffs*SQRT(1-(ABS($G181)*λ)^2),0))</f>
        <v>0</v>
      </c>
      <c r="L181" s="15">
        <f t="shared" ref="L181:L212" si="69">+$M181*SIN(IF((ABS($G181)*λ&lt;1),(2*PI()/λ)*zoffs*SQRT(1-(ABS($G181)*λ)^2),0))</f>
        <v>0</v>
      </c>
      <c r="M181" s="14">
        <f t="shared" ref="M181:M212" si="70">+IF(ABS(G181)&lt;fmax,(2/PI())*(ACOS(ABS(G181)/fmax)-(ABS(G181)/fmax)*SQRT(1-(ABS(G181)/fmax)^2) ),0)*IF(q,1,0)+IF(NOT(q),1,0)*IF(ABS(G181)/fmax&lt;=1,1,0)</f>
        <v>0</v>
      </c>
      <c r="N181" s="15">
        <f t="shared" si="59"/>
        <v>0</v>
      </c>
      <c r="O181" s="15">
        <f t="shared" si="60"/>
        <v>0</v>
      </c>
      <c r="P181" s="14">
        <f t="shared" si="61"/>
        <v>0</v>
      </c>
      <c r="Q181" s="10" cm="1">
        <f t="array" ref="Q181">+SUM(($N$21:$N$220)*COS(2*PI()*($B$21:$B$220)*($G181)))-SUM(($O$21:$O$220)*SIN(2*PI()*($B$21:$B$220)*($G181)))</f>
        <v>-0.82218659236885483</v>
      </c>
      <c r="R181" s="15" cm="1">
        <f t="array" ref="R181">SUM(($O$21:$O$220)*COS(2*PI()*($B$21:$B$220)*($G181)))+SUM(($N$21:$N$220)*SIN(2*PI()*($B$21:$B$220)*($G181)))</f>
        <v>0.27389041366936667</v>
      </c>
      <c r="S181" s="15">
        <f t="shared" si="62"/>
        <v>0.86660645703288308</v>
      </c>
      <c r="T181" s="10">
        <f t="shared" si="63"/>
        <v>-2.8200301527313667</v>
      </c>
      <c r="U181" s="15">
        <f t="shared" si="64"/>
        <v>-0.11335050727446552</v>
      </c>
      <c r="V181" s="14">
        <f t="shared" ref="V181:V212" si="71">+(W181-C181)-(AVERAGE($W$21:$W$220)-AVERAGE($C$21:$C$220))</f>
        <v>6.6494927255346028E-3</v>
      </c>
      <c r="W181" s="92">
        <f t="shared" si="65"/>
        <v>-0.11335050727446552</v>
      </c>
    </row>
    <row r="182" spans="1:23" x14ac:dyDescent="0.25">
      <c r="A182" s="81">
        <v>162</v>
      </c>
      <c r="B182" s="9">
        <f t="shared" ref="B182:B213" si="72">+B181+$J$9</f>
        <v>15.25</v>
      </c>
      <c r="C182" s="10">
        <f t="shared" si="67"/>
        <v>-0.11852260087141651</v>
      </c>
      <c r="D182" s="10">
        <f t="shared" si="1"/>
        <v>-0.98145495284324347</v>
      </c>
      <c r="E182" s="15">
        <f t="shared" si="2"/>
        <v>0.19169291989916271</v>
      </c>
      <c r="F182" s="14">
        <f t="shared" si="66"/>
        <v>1</v>
      </c>
      <c r="G182" s="14">
        <f t="shared" ref="G182:G213" si="73">+G181+$J$10</f>
        <v>1.2200000000000022</v>
      </c>
      <c r="H182" s="10" cm="1">
        <f t="array" ref="H182">+(1/Nx)*SUM(($D$21:$D$220)*COS(2*PI()*($B$21:$B$220)*($G182)))+(1/Nx)*SUM(($E$21:$E$220)*SIN(2*PI()*($B$21:$B$220)*($G182)))</f>
        <v>1.6292522886374173E-15</v>
      </c>
      <c r="I182" s="15" cm="1">
        <f t="array" ref="I182">(1/Nx)*SUM(($E$21:$E$220)*COS(2*PI()*($B$21:$B$220)*($G182)))-(1/Nx)*SUM(($D$21:$D$220)*SIN(2*PI()*($B$21:$B$220)*($G182)))</f>
        <v>1.7896101267567134E-15</v>
      </c>
      <c r="J182" s="15">
        <f t="shared" si="58"/>
        <v>2.4201585538597348E-15</v>
      </c>
      <c r="K182" s="10">
        <f t="shared" si="68"/>
        <v>0</v>
      </c>
      <c r="L182" s="15">
        <f t="shared" si="69"/>
        <v>0</v>
      </c>
      <c r="M182" s="14">
        <f t="shared" si="70"/>
        <v>0</v>
      </c>
      <c r="N182" s="15">
        <f t="shared" si="59"/>
        <v>0</v>
      </c>
      <c r="O182" s="15">
        <f t="shared" si="60"/>
        <v>0</v>
      </c>
      <c r="P182" s="14">
        <f t="shared" si="61"/>
        <v>0</v>
      </c>
      <c r="Q182" s="10" cm="1">
        <f t="array" ref="Q182">+SUM(($N$21:$N$220)*COS(2*PI()*($B$21:$B$220)*($G182)))-SUM(($O$21:$O$220)*SIN(2*PI()*($B$21:$B$220)*($G182)))</f>
        <v>-0.80771829779999937</v>
      </c>
      <c r="R182" s="15" cm="1">
        <f t="array" ref="R182">SUM(($O$21:$O$220)*COS(2*PI()*($B$21:$B$220)*($G182)))+SUM(($N$21:$N$220)*SIN(2*PI()*($B$21:$B$220)*($G182)))</f>
        <v>0.2961589341687062</v>
      </c>
      <c r="S182" s="15">
        <f t="shared" si="62"/>
        <v>0.86030166970015387</v>
      </c>
      <c r="T182" s="10">
        <f t="shared" si="63"/>
        <v>-2.7901527069542111</v>
      </c>
      <c r="U182" s="15">
        <f t="shared" si="64"/>
        <v>-0.11214958974823773</v>
      </c>
      <c r="V182" s="14">
        <f t="shared" si="71"/>
        <v>6.3730111231789146E-3</v>
      </c>
      <c r="W182" s="92">
        <f t="shared" ref="W182:W213" si="74">+(λ*Ω/(4*PI()))*$T182-(λ*Ω/2)*ROUND(((λ*Ω/(4*PI()))*$T182-$W181)/(Ω*λ/2),0)</f>
        <v>-0.11214958974823773</v>
      </c>
    </row>
    <row r="183" spans="1:23" x14ac:dyDescent="0.25">
      <c r="A183" s="81">
        <v>163</v>
      </c>
      <c r="B183" s="9">
        <f t="shared" si="72"/>
        <v>15.5</v>
      </c>
      <c r="C183" s="10">
        <f t="shared" si="67"/>
        <v>-0.11412678195541844</v>
      </c>
      <c r="D183" s="10">
        <f t="shared" si="1"/>
        <v>-0.95466924619160876</v>
      </c>
      <c r="E183" s="15">
        <f t="shared" si="2"/>
        <v>0.29766865870619547</v>
      </c>
      <c r="F183" s="14">
        <f t="shared" si="66"/>
        <v>1</v>
      </c>
      <c r="G183" s="14">
        <f t="shared" si="73"/>
        <v>1.2400000000000022</v>
      </c>
      <c r="H183" s="10" cm="1">
        <f t="array" ref="H183">+(1/Nx)*SUM(($D$21:$D$220)*COS(2*PI()*($B$21:$B$220)*($G183)))+(1/Nx)*SUM(($E$21:$E$220)*SIN(2*PI()*($B$21:$B$220)*($G183)))</f>
        <v>-1.9718948696123562E-15</v>
      </c>
      <c r="I183" s="15" cm="1">
        <f t="array" ref="I183">(1/Nx)*SUM(($E$21:$E$220)*COS(2*PI()*($B$21:$B$220)*($G183)))-(1/Nx)*SUM(($D$21:$D$220)*SIN(2*PI()*($B$21:$B$220)*($G183)))</f>
        <v>-2.1187912535580723E-15</v>
      </c>
      <c r="J183" s="15">
        <f t="shared" si="58"/>
        <v>2.8944163060896611E-15</v>
      </c>
      <c r="K183" s="10">
        <f t="shared" si="68"/>
        <v>0</v>
      </c>
      <c r="L183" s="15">
        <f t="shared" si="69"/>
        <v>0</v>
      </c>
      <c r="M183" s="14">
        <f t="shared" si="70"/>
        <v>0</v>
      </c>
      <c r="N183" s="15">
        <f t="shared" si="59"/>
        <v>0</v>
      </c>
      <c r="O183" s="15">
        <f t="shared" si="60"/>
        <v>0</v>
      </c>
      <c r="P183" s="14">
        <f t="shared" si="61"/>
        <v>0</v>
      </c>
      <c r="Q183" s="10" cm="1">
        <f t="array" ref="Q183">+SUM(($N$21:$N$220)*COS(2*PI()*($B$21:$B$220)*($G183)))-SUM(($O$21:$O$220)*SIN(2*PI()*($B$21:$B$220)*($G183)))</f>
        <v>-0.76116921811895111</v>
      </c>
      <c r="R183" s="15" cm="1">
        <f t="array" ref="R183">SUM(($O$21:$O$220)*COS(2*PI()*($B$21:$B$220)*($G183)))+SUM(($N$21:$N$220)*SIN(2*PI()*($B$21:$B$220)*($G183)))</f>
        <v>0.35896575930584129</v>
      </c>
      <c r="S183" s="15">
        <f t="shared" si="62"/>
        <v>0.84156698780657657</v>
      </c>
      <c r="T183" s="10">
        <f t="shared" si="63"/>
        <v>-2.7009238319382738</v>
      </c>
      <c r="U183" s="15">
        <f t="shared" si="64"/>
        <v>-0.10856305425081043</v>
      </c>
      <c r="V183" s="14">
        <f t="shared" si="71"/>
        <v>5.5637277046081315E-3</v>
      </c>
      <c r="W183" s="92">
        <f t="shared" si="74"/>
        <v>-0.10856305425081043</v>
      </c>
    </row>
    <row r="184" spans="1:23" x14ac:dyDescent="0.25">
      <c r="A184" s="81">
        <v>164</v>
      </c>
      <c r="B184" s="9">
        <f t="shared" si="72"/>
        <v>15.75</v>
      </c>
      <c r="C184" s="10">
        <f t="shared" si="67"/>
        <v>-0.10692078290260412</v>
      </c>
      <c r="D184" s="10">
        <f t="shared" si="1"/>
        <v>-0.88628891770003715</v>
      </c>
      <c r="E184" s="15">
        <f t="shared" si="2"/>
        <v>0.46313276105464274</v>
      </c>
      <c r="F184" s="14">
        <f t="shared" si="66"/>
        <v>1</v>
      </c>
      <c r="G184" s="14">
        <f t="shared" si="73"/>
        <v>1.2600000000000022</v>
      </c>
      <c r="H184" s="10" cm="1">
        <f t="array" ref="H184">+(1/Nx)*SUM(($D$21:$D$220)*COS(2*PI()*($B$21:$B$220)*($G184)))+(1/Nx)*SUM(($E$21:$E$220)*SIN(2*PI()*($B$21:$B$220)*($G184)))</f>
        <v>2.076117056049043E-15</v>
      </c>
      <c r="I184" s="15" cm="1">
        <f t="array" ref="I184">(1/Nx)*SUM(($E$21:$E$220)*COS(2*PI()*($B$21:$B$220)*($G184)))-(1/Nx)*SUM(($D$21:$D$220)*SIN(2*PI()*($B$21:$B$220)*($G184)))</f>
        <v>1.7522788775536926E-15</v>
      </c>
      <c r="J184" s="15">
        <f t="shared" si="58"/>
        <v>2.7167523433575196E-15</v>
      </c>
      <c r="K184" s="10">
        <f t="shared" si="68"/>
        <v>0</v>
      </c>
      <c r="L184" s="15">
        <f t="shared" si="69"/>
        <v>0</v>
      </c>
      <c r="M184" s="14">
        <f t="shared" si="70"/>
        <v>0</v>
      </c>
      <c r="N184" s="15">
        <f t="shared" si="59"/>
        <v>0</v>
      </c>
      <c r="O184" s="15">
        <f t="shared" si="60"/>
        <v>0</v>
      </c>
      <c r="P184" s="14">
        <f t="shared" si="61"/>
        <v>0</v>
      </c>
      <c r="Q184" s="10" cm="1">
        <f t="array" ref="Q184">+SUM(($N$21:$N$220)*COS(2*PI()*($B$21:$B$220)*($G184)))-SUM(($O$21:$O$220)*SIN(2*PI()*($B$21:$B$220)*($G184)))</f>
        <v>-0.67473189679660217</v>
      </c>
      <c r="R184" s="15" cm="1">
        <f t="array" ref="R184">SUM(($O$21:$O$220)*COS(2*PI()*($B$21:$B$220)*($G184)))+SUM(($N$21:$N$220)*SIN(2*PI()*($B$21:$B$220)*($G184)))</f>
        <v>0.44997303983104259</v>
      </c>
      <c r="S184" s="15">
        <f t="shared" si="62"/>
        <v>0.81101101665114861</v>
      </c>
      <c r="T184" s="10">
        <f t="shared" si="63"/>
        <v>-2.5534343373811956</v>
      </c>
      <c r="U184" s="15">
        <f t="shared" si="64"/>
        <v>-0.10263474564407198</v>
      </c>
      <c r="V184" s="14">
        <f t="shared" si="71"/>
        <v>4.2860372585322767E-3</v>
      </c>
      <c r="W184" s="92">
        <f t="shared" si="74"/>
        <v>-0.10263474564407198</v>
      </c>
    </row>
    <row r="185" spans="1:23" x14ac:dyDescent="0.25">
      <c r="A185" s="81">
        <v>165</v>
      </c>
      <c r="B185" s="9">
        <f t="shared" si="72"/>
        <v>16</v>
      </c>
      <c r="C185" s="10">
        <f t="shared" si="67"/>
        <v>-9.7082039324993721E-2</v>
      </c>
      <c r="D185" s="10">
        <f t="shared" si="1"/>
        <v>-0.74763454986912237</v>
      </c>
      <c r="E185" s="15">
        <f t="shared" si="2"/>
        <v>0.6641103672146631</v>
      </c>
      <c r="F185" s="14">
        <f t="shared" si="66"/>
        <v>1</v>
      </c>
      <c r="G185" s="14">
        <f t="shared" si="73"/>
        <v>1.2800000000000022</v>
      </c>
      <c r="H185" s="10" cm="1">
        <f t="array" ref="H185">+(1/Nx)*SUM(($D$21:$D$220)*COS(2*PI()*($B$21:$B$220)*($G185)))+(1/Nx)*SUM(($E$21:$E$220)*SIN(2*PI()*($B$21:$B$220)*($G185)))</f>
        <v>-1.2759238110504611E-15</v>
      </c>
      <c r="I185" s="15" cm="1">
        <f t="array" ref="I185">(1/Nx)*SUM(($E$21:$E$220)*COS(2*PI()*($B$21:$B$220)*($G185)))-(1/Nx)*SUM(($D$21:$D$220)*SIN(2*PI()*($B$21:$B$220)*($G185)))</f>
        <v>-1.9013263186096196E-15</v>
      </c>
      <c r="J185" s="15">
        <f t="shared" si="58"/>
        <v>2.2897649096453422E-15</v>
      </c>
      <c r="K185" s="10">
        <f t="shared" si="68"/>
        <v>0</v>
      </c>
      <c r="L185" s="15">
        <f t="shared" si="69"/>
        <v>0</v>
      </c>
      <c r="M185" s="14">
        <f t="shared" si="70"/>
        <v>0</v>
      </c>
      <c r="N185" s="15">
        <f t="shared" si="59"/>
        <v>0</v>
      </c>
      <c r="O185" s="15">
        <f t="shared" si="60"/>
        <v>0</v>
      </c>
      <c r="P185" s="14">
        <f t="shared" si="61"/>
        <v>0</v>
      </c>
      <c r="Q185" s="10" cm="1">
        <f t="array" ref="Q185">+SUM(($N$21:$N$220)*COS(2*PI()*($B$21:$B$220)*($G185)))-SUM(($O$21:$O$220)*SIN(2*PI()*($B$21:$B$220)*($G185)))</f>
        <v>-0.54049878513317895</v>
      </c>
      <c r="R185" s="15" cm="1">
        <f t="array" ref="R185">SUM(($O$21:$O$220)*COS(2*PI()*($B$21:$B$220)*($G185)))+SUM(($N$21:$N$220)*SIN(2*PI()*($B$21:$B$220)*($G185)))</f>
        <v>0.54821536943136573</v>
      </c>
      <c r="S185" s="15">
        <f t="shared" si="62"/>
        <v>0.7698564983236883</v>
      </c>
      <c r="T185" s="10">
        <f t="shared" si="63"/>
        <v>-2.3491068124481491</v>
      </c>
      <c r="U185" s="15">
        <f t="shared" si="64"/>
        <v>-9.4421844594462845E-2</v>
      </c>
      <c r="V185" s="14">
        <f t="shared" si="71"/>
        <v>2.6601947305310071E-3</v>
      </c>
      <c r="W185" s="92">
        <f t="shared" si="74"/>
        <v>-9.4421844594462845E-2</v>
      </c>
    </row>
    <row r="186" spans="1:23" x14ac:dyDescent="0.25">
      <c r="A186" s="81">
        <v>166</v>
      </c>
      <c r="B186" s="9">
        <f t="shared" si="72"/>
        <v>16.25</v>
      </c>
      <c r="C186" s="10">
        <f t="shared" si="67"/>
        <v>-8.4852813742385819E-2</v>
      </c>
      <c r="D186" s="10">
        <f t="shared" si="1"/>
        <v>-0.514345267694436</v>
      </c>
      <c r="E186" s="15">
        <f t="shared" si="2"/>
        <v>0.85758320039535463</v>
      </c>
      <c r="F186" s="14">
        <f t="shared" si="66"/>
        <v>1</v>
      </c>
      <c r="G186" s="14">
        <f t="shared" si="73"/>
        <v>1.3000000000000023</v>
      </c>
      <c r="H186" s="10" cm="1">
        <f t="array" ref="H186">+(1/Nx)*SUM(($D$21:$D$220)*COS(2*PI()*($B$21:$B$220)*($G186)))+(1/Nx)*SUM(($E$21:$E$220)*SIN(2*PI()*($B$21:$B$220)*($G186)))</f>
        <v>1.1463052729254742E-15</v>
      </c>
      <c r="I186" s="15" cm="1">
        <f t="array" ref="I186">(1/Nx)*SUM(($E$21:$E$220)*COS(2*PI()*($B$21:$B$220)*($G186)))-(1/Nx)*SUM(($D$21:$D$220)*SIN(2*PI()*($B$21:$B$220)*($G186)))</f>
        <v>-2.5002615159919194E-8</v>
      </c>
      <c r="J186" s="15">
        <f t="shared" si="58"/>
        <v>2.500261515991922E-8</v>
      </c>
      <c r="K186" s="10">
        <f t="shared" si="68"/>
        <v>0</v>
      </c>
      <c r="L186" s="15">
        <f t="shared" si="69"/>
        <v>0</v>
      </c>
      <c r="M186" s="14">
        <f t="shared" si="70"/>
        <v>0</v>
      </c>
      <c r="N186" s="15">
        <f t="shared" si="59"/>
        <v>0</v>
      </c>
      <c r="O186" s="15">
        <f t="shared" si="60"/>
        <v>0</v>
      </c>
      <c r="P186" s="14">
        <f t="shared" si="61"/>
        <v>0</v>
      </c>
      <c r="Q186" s="10" cm="1">
        <f t="array" ref="Q186">+SUM(($N$21:$N$220)*COS(2*PI()*($B$21:$B$220)*($G186)))-SUM(($O$21:$O$220)*SIN(2*PI()*($B$21:$B$220)*($G186)))</f>
        <v>-0.3568272478558408</v>
      </c>
      <c r="R186" s="15" cm="1">
        <f t="array" ref="R186">SUM(($O$21:$O$220)*COS(2*PI()*($B$21:$B$220)*($G186)))+SUM(($N$21:$N$220)*SIN(2*PI()*($B$21:$B$220)*($G186)))</f>
        <v>0.62559920410836289</v>
      </c>
      <c r="S186" s="15">
        <f t="shared" si="62"/>
        <v>0.72020833721458033</v>
      </c>
      <c r="T186" s="10">
        <f t="shared" si="63"/>
        <v>-2.0891491787038126</v>
      </c>
      <c r="U186" s="15">
        <f t="shared" si="64"/>
        <v>-8.3972903250254041E-2</v>
      </c>
      <c r="V186" s="14">
        <f t="shared" si="71"/>
        <v>8.7991049213190784E-4</v>
      </c>
      <c r="W186" s="92">
        <f t="shared" si="74"/>
        <v>-8.3972903250254041E-2</v>
      </c>
    </row>
    <row r="187" spans="1:23" x14ac:dyDescent="0.25">
      <c r="A187" s="81">
        <v>167</v>
      </c>
      <c r="B187" s="9">
        <f t="shared" si="72"/>
        <v>16.5</v>
      </c>
      <c r="C187" s="10">
        <f t="shared" si="67"/>
        <v>-7.053423027509681E-2</v>
      </c>
      <c r="D187" s="10">
        <f t="shared" si="1"/>
        <v>-0.18297740323861911</v>
      </c>
      <c r="E187" s="15">
        <f t="shared" si="2"/>
        <v>0.98311711911859812</v>
      </c>
      <c r="F187" s="14">
        <f t="shared" si="66"/>
        <v>1</v>
      </c>
      <c r="G187" s="14">
        <f t="shared" si="73"/>
        <v>1.3200000000000023</v>
      </c>
      <c r="H187" s="10" cm="1">
        <f t="array" ref="H187">+(1/Nx)*SUM(($D$21:$D$220)*COS(2*PI()*($B$21:$B$220)*($G187)))+(1/Nx)*SUM(($E$21:$E$220)*SIN(2*PI()*($B$21:$B$220)*($G187)))</f>
        <v>-1.4903356326811945E-15</v>
      </c>
      <c r="I187" s="15" cm="1">
        <f t="array" ref="I187">(1/Nx)*SUM(($E$21:$E$220)*COS(2*PI()*($B$21:$B$220)*($G187)))-(1/Nx)*SUM(($D$21:$D$220)*SIN(2*PI()*($B$21:$B$220)*($G187)))</f>
        <v>-2.3332724641278446E-15</v>
      </c>
      <c r="J187" s="15">
        <f t="shared" si="58"/>
        <v>2.7686207197621851E-15</v>
      </c>
      <c r="K187" s="10">
        <f t="shared" si="68"/>
        <v>0</v>
      </c>
      <c r="L187" s="15">
        <f t="shared" si="69"/>
        <v>0</v>
      </c>
      <c r="M187" s="14">
        <f t="shared" si="70"/>
        <v>0</v>
      </c>
      <c r="N187" s="15">
        <f t="shared" si="59"/>
        <v>0</v>
      </c>
      <c r="O187" s="15">
        <f t="shared" si="60"/>
        <v>0</v>
      </c>
      <c r="P187" s="14">
        <f t="shared" si="61"/>
        <v>0</v>
      </c>
      <c r="Q187" s="10" cm="1">
        <f t="array" ref="Q187">+SUM(($N$21:$N$220)*COS(2*PI()*($B$21:$B$220)*($G187)))-SUM(($O$21:$O$220)*SIN(2*PI()*($B$21:$B$220)*($G187)))</f>
        <v>-0.13429299594035815</v>
      </c>
      <c r="R187" s="15" cm="1">
        <f t="array" ref="R187">SUM(($O$21:$O$220)*COS(2*PI()*($B$21:$B$220)*($G187)))+SUM(($N$21:$N$220)*SIN(2*PI()*($B$21:$B$220)*($G187)))</f>
        <v>0.65170543223098387</v>
      </c>
      <c r="S187" s="15">
        <f t="shared" si="62"/>
        <v>0.66539806068098106</v>
      </c>
      <c r="T187" s="10">
        <f t="shared" si="63"/>
        <v>-1.7740157509104741</v>
      </c>
      <c r="U187" s="15">
        <f t="shared" si="64"/>
        <v>-7.1306182695894504E-2</v>
      </c>
      <c r="V187" s="14">
        <f t="shared" si="71"/>
        <v>-7.7195242079756423E-4</v>
      </c>
      <c r="W187" s="92">
        <f t="shared" si="74"/>
        <v>-7.1306182695894504E-2</v>
      </c>
    </row>
    <row r="188" spans="1:23" x14ac:dyDescent="0.25">
      <c r="A188" s="81">
        <v>168</v>
      </c>
      <c r="B188" s="9">
        <f t="shared" si="72"/>
        <v>16.75</v>
      </c>
      <c r="C188" s="10">
        <f t="shared" si="67"/>
        <v>-5.4478859968745755E-2</v>
      </c>
      <c r="D188" s="10">
        <f t="shared" si="1"/>
        <v>0.21376262087818476</v>
      </c>
      <c r="E188" s="15">
        <f t="shared" si="2"/>
        <v>0.97688563399985029</v>
      </c>
      <c r="F188" s="14">
        <f t="shared" si="66"/>
        <v>1</v>
      </c>
      <c r="G188" s="14">
        <f t="shared" si="73"/>
        <v>1.3400000000000023</v>
      </c>
      <c r="H188" s="10" cm="1">
        <f t="array" ref="H188">+(1/Nx)*SUM(($D$21:$D$220)*COS(2*PI()*($B$21:$B$220)*($G188)))+(1/Nx)*SUM(($E$21:$E$220)*SIN(2*PI()*($B$21:$B$220)*($G188)))</f>
        <v>1.6869838859179254E-15</v>
      </c>
      <c r="I188" s="15" cm="1">
        <f t="array" ref="I188">(1/Nx)*SUM(($E$21:$E$220)*COS(2*PI()*($B$21:$B$220)*($G188)))-(1/Nx)*SUM(($D$21:$D$220)*SIN(2*PI()*($B$21:$B$220)*($G188)))</f>
        <v>1.69336766830952E-15</v>
      </c>
      <c r="J188" s="15">
        <f t="shared" si="58"/>
        <v>2.3902737691366578E-15</v>
      </c>
      <c r="K188" s="10">
        <f t="shared" si="68"/>
        <v>0</v>
      </c>
      <c r="L188" s="15">
        <f t="shared" si="69"/>
        <v>0</v>
      </c>
      <c r="M188" s="14">
        <f t="shared" si="70"/>
        <v>0</v>
      </c>
      <c r="N188" s="15">
        <f t="shared" si="59"/>
        <v>0</v>
      </c>
      <c r="O188" s="15">
        <f t="shared" si="60"/>
        <v>0</v>
      </c>
      <c r="P188" s="14">
        <f t="shared" si="61"/>
        <v>0</v>
      </c>
      <c r="Q188" s="10" cm="1">
        <f t="array" ref="Q188">+SUM(($N$21:$N$220)*COS(2*PI()*($B$21:$B$220)*($G188)))-SUM(($O$21:$O$220)*SIN(2*PI()*($B$21:$B$220)*($G188)))</f>
        <v>0.1016840235408189</v>
      </c>
      <c r="R188" s="15" cm="1">
        <f t="array" ref="R188">SUM(($O$21:$O$220)*COS(2*PI()*($B$21:$B$220)*($G188)))+SUM(($N$21:$N$220)*SIN(2*PI()*($B$21:$B$220)*($G188)))</f>
        <v>0.60183352794243994</v>
      </c>
      <c r="S188" s="15">
        <f t="shared" si="62"/>
        <v>0.61036320006951061</v>
      </c>
      <c r="T188" s="10">
        <f t="shared" si="63"/>
        <v>-1.4034199895611186</v>
      </c>
      <c r="U188" s="15">
        <f t="shared" si="64"/>
        <v>-5.6410165537344001E-2</v>
      </c>
      <c r="V188" s="14">
        <f t="shared" si="71"/>
        <v>-1.9313055685981158E-3</v>
      </c>
      <c r="W188" s="92">
        <f t="shared" si="74"/>
        <v>-5.6410165537344001E-2</v>
      </c>
    </row>
    <row r="189" spans="1:23" x14ac:dyDescent="0.25">
      <c r="A189" s="81">
        <v>169</v>
      </c>
      <c r="B189" s="9">
        <f t="shared" si="72"/>
        <v>17</v>
      </c>
      <c r="C189" s="10">
        <f t="shared" si="67"/>
        <v>-3.7082039324993737E-2</v>
      </c>
      <c r="D189" s="10">
        <f t="shared" si="1"/>
        <v>0.60378266406462344</v>
      </c>
      <c r="E189" s="15">
        <f t="shared" si="2"/>
        <v>0.79714897890860148</v>
      </c>
      <c r="F189" s="14">
        <f t="shared" si="66"/>
        <v>1</v>
      </c>
      <c r="G189" s="14">
        <f t="shared" si="73"/>
        <v>1.3600000000000023</v>
      </c>
      <c r="H189" s="10" cm="1">
        <f t="array" ref="H189">+(1/Nx)*SUM(($D$21:$D$220)*COS(2*PI()*($B$21:$B$220)*($G189)))+(1/Nx)*SUM(($E$21:$E$220)*SIN(2*PI()*($B$21:$B$220)*($G189)))</f>
        <v>-2.2275237210322983E-15</v>
      </c>
      <c r="I189" s="15" cm="1">
        <f t="array" ref="I189">(1/Nx)*SUM(($E$21:$E$220)*COS(2*PI()*($B$21:$B$220)*($G189)))-(1/Nx)*SUM(($D$21:$D$220)*SIN(2*PI()*($B$21:$B$220)*($G189)))</f>
        <v>-1.0245970738509413E-15</v>
      </c>
      <c r="J189" s="15">
        <f t="shared" si="58"/>
        <v>2.4518688976993628E-15</v>
      </c>
      <c r="K189" s="10">
        <f t="shared" si="68"/>
        <v>0</v>
      </c>
      <c r="L189" s="15">
        <f t="shared" si="69"/>
        <v>0</v>
      </c>
      <c r="M189" s="14">
        <f t="shared" si="70"/>
        <v>0</v>
      </c>
      <c r="N189" s="15">
        <f t="shared" si="59"/>
        <v>0</v>
      </c>
      <c r="O189" s="15">
        <f t="shared" si="60"/>
        <v>0</v>
      </c>
      <c r="P189" s="14">
        <f t="shared" si="61"/>
        <v>0</v>
      </c>
      <c r="Q189" s="10" cm="1">
        <f t="array" ref="Q189">+SUM(($N$21:$N$220)*COS(2*PI()*($B$21:$B$220)*($G189)))-SUM(($O$21:$O$220)*SIN(2*PI()*($B$21:$B$220)*($G189)))</f>
        <v>0.31388373122237295</v>
      </c>
      <c r="R189" s="15" cm="1">
        <f t="array" ref="R189">SUM(($O$21:$O$220)*COS(2*PI()*($B$21:$B$220)*($G189)))+SUM(($N$21:$N$220)*SIN(2*PI()*($B$21:$B$220)*($G189)))</f>
        <v>0.46598993504540431</v>
      </c>
      <c r="S189" s="15">
        <f t="shared" si="62"/>
        <v>0.56184483292960796</v>
      </c>
      <c r="T189" s="10">
        <f t="shared" si="63"/>
        <v>-0.97801953547288123</v>
      </c>
      <c r="U189" s="15">
        <f t="shared" si="64"/>
        <v>-3.9311285506225764E-2</v>
      </c>
      <c r="V189" s="14">
        <f t="shared" si="71"/>
        <v>-2.2292461812318961E-3</v>
      </c>
      <c r="W189" s="92">
        <f t="shared" si="74"/>
        <v>-3.9311285506225764E-2</v>
      </c>
    </row>
    <row r="190" spans="1:23" x14ac:dyDescent="0.25">
      <c r="A190" s="81">
        <v>170</v>
      </c>
      <c r="B190" s="9">
        <f t="shared" si="72"/>
        <v>17.25</v>
      </c>
      <c r="C190" s="10">
        <f t="shared" si="67"/>
        <v>-1.8772135804827648E-2</v>
      </c>
      <c r="D190" s="10">
        <f t="shared" si="1"/>
        <v>0.89290981716861506</v>
      </c>
      <c r="E190" s="15">
        <f t="shared" si="2"/>
        <v>0.4502355587955158</v>
      </c>
      <c r="F190" s="14">
        <f t="shared" si="66"/>
        <v>1</v>
      </c>
      <c r="G190" s="14">
        <f t="shared" si="73"/>
        <v>1.3800000000000023</v>
      </c>
      <c r="H190" s="10" cm="1">
        <f t="array" ref="H190">+(1/Nx)*SUM(($D$21:$D$220)*COS(2*PI()*($B$21:$B$220)*($G190)))+(1/Nx)*SUM(($E$21:$E$220)*SIN(2*PI()*($B$21:$B$220)*($G190)))</f>
        <v>1.1954326417651375E-15</v>
      </c>
      <c r="I190" s="15" cm="1">
        <f t="array" ref="I190">(1/Nx)*SUM(($E$21:$E$220)*COS(2*PI()*($B$21:$B$220)*($G190)))-(1/Nx)*SUM(($D$21:$D$220)*SIN(2*PI()*($B$21:$B$220)*($G190)))</f>
        <v>1.3011119959216443E-15</v>
      </c>
      <c r="J190" s="15">
        <f t="shared" si="58"/>
        <v>1.7669045324886064E-15</v>
      </c>
      <c r="K190" s="10">
        <f t="shared" si="68"/>
        <v>0</v>
      </c>
      <c r="L190" s="15">
        <f t="shared" si="69"/>
        <v>0</v>
      </c>
      <c r="M190" s="14">
        <f t="shared" si="70"/>
        <v>0</v>
      </c>
      <c r="N190" s="15">
        <f t="shared" si="59"/>
        <v>0</v>
      </c>
      <c r="O190" s="15">
        <f t="shared" si="60"/>
        <v>0</v>
      </c>
      <c r="P190" s="14">
        <f t="shared" si="61"/>
        <v>0</v>
      </c>
      <c r="Q190" s="10" cm="1">
        <f t="array" ref="Q190">+SUM(($N$21:$N$220)*COS(2*PI()*($B$21:$B$220)*($G190)))-SUM(($O$21:$O$220)*SIN(2*PI()*($B$21:$B$220)*($G190)))</f>
        <v>0.46217671872114668</v>
      </c>
      <c r="R190" s="15" cm="1">
        <f t="array" ref="R190">SUM(($O$21:$O$220)*COS(2*PI()*($B$21:$B$220)*($G190)))+SUM(($N$21:$N$220)*SIN(2*PI()*($B$21:$B$220)*($G190)))</f>
        <v>0.25496522615517647</v>
      </c>
      <c r="S190" s="15">
        <f t="shared" si="62"/>
        <v>0.52783954557820523</v>
      </c>
      <c r="T190" s="10">
        <f t="shared" si="63"/>
        <v>-0.50411814579123293</v>
      </c>
      <c r="U190" s="15">
        <f t="shared" si="64"/>
        <v>-2.0262920769252679E-2</v>
      </c>
      <c r="V190" s="14">
        <f t="shared" si="71"/>
        <v>-1.490784964424901E-3</v>
      </c>
      <c r="W190" s="92">
        <f t="shared" si="74"/>
        <v>-2.0262920769252679E-2</v>
      </c>
    </row>
    <row r="191" spans="1:23" x14ac:dyDescent="0.25">
      <c r="A191" s="81">
        <v>171</v>
      </c>
      <c r="B191" s="9">
        <f t="shared" si="72"/>
        <v>17.5</v>
      </c>
      <c r="C191" s="10">
        <f t="shared" si="67"/>
        <v>-5.1456235106162037E-17</v>
      </c>
      <c r="D191" s="10">
        <f t="shared" si="1"/>
        <v>1</v>
      </c>
      <c r="E191" s="15">
        <f t="shared" si="2"/>
        <v>1.280171902486931E-15</v>
      </c>
      <c r="F191" s="14">
        <f t="shared" si="66"/>
        <v>1</v>
      </c>
      <c r="G191" s="14">
        <f t="shared" si="73"/>
        <v>1.4000000000000024</v>
      </c>
      <c r="H191" s="10" cm="1">
        <f t="array" ref="H191">+(1/Nx)*SUM(($D$21:$D$220)*COS(2*PI()*($B$21:$B$220)*($G191)))+(1/Nx)*SUM(($E$21:$E$220)*SIN(2*PI()*($B$21:$B$220)*($G191)))</f>
        <v>-2.6947347055161777E-9</v>
      </c>
      <c r="I191" s="15" cm="1">
        <f t="array" ref="I191">(1/Nx)*SUM(($E$21:$E$220)*COS(2*PI()*($B$21:$B$220)*($G191)))-(1/Nx)*SUM(($D$21:$D$220)*SIN(2*PI()*($B$21:$B$220)*($G191)))</f>
        <v>-2.135999710439762E-15</v>
      </c>
      <c r="J191" s="15">
        <f t="shared" si="58"/>
        <v>2.6947347055170243E-9</v>
      </c>
      <c r="K191" s="10">
        <f t="shared" si="68"/>
        <v>0</v>
      </c>
      <c r="L191" s="15">
        <f t="shared" si="69"/>
        <v>0</v>
      </c>
      <c r="M191" s="14">
        <f t="shared" si="70"/>
        <v>0</v>
      </c>
      <c r="N191" s="15">
        <f t="shared" si="59"/>
        <v>0</v>
      </c>
      <c r="O191" s="15">
        <f t="shared" si="60"/>
        <v>0</v>
      </c>
      <c r="P191" s="14">
        <f t="shared" si="61"/>
        <v>0</v>
      </c>
      <c r="Q191" s="10" cm="1">
        <f t="array" ref="Q191">+SUM(($N$21:$N$220)*COS(2*PI()*($B$21:$B$220)*($G191)))-SUM(($O$21:$O$220)*SIN(2*PI()*($B$21:$B$220)*($G191)))</f>
        <v>0.51550772792809774</v>
      </c>
      <c r="R191" s="15" cm="1">
        <f t="array" ref="R191">SUM(($O$21:$O$220)*COS(2*PI()*($B$21:$B$220)*($G191)))+SUM(($N$21:$N$220)*SIN(2*PI()*($B$21:$B$220)*($G191)))</f>
        <v>-1.1472692995228029E-13</v>
      </c>
      <c r="S191" s="15">
        <f t="shared" si="62"/>
        <v>0.51550772792809774</v>
      </c>
      <c r="T191" s="10">
        <f t="shared" si="63"/>
        <v>2.2255132898469804E-13</v>
      </c>
      <c r="U191" s="15">
        <f t="shared" si="64"/>
        <v>8.9454029456347514E-15</v>
      </c>
      <c r="V191" s="14">
        <f t="shared" si="71"/>
        <v>9.1272409971953307E-15</v>
      </c>
      <c r="W191" s="92">
        <f t="shared" si="74"/>
        <v>8.9454029456347514E-15</v>
      </c>
    </row>
    <row r="192" spans="1:23" x14ac:dyDescent="0.25">
      <c r="A192" s="81">
        <v>172</v>
      </c>
      <c r="B192" s="9">
        <f t="shared" si="72"/>
        <v>17.75</v>
      </c>
      <c r="C192" s="10">
        <f t="shared" si="67"/>
        <v>1.8772135804827755E-2</v>
      </c>
      <c r="D192" s="10">
        <f t="shared" si="1"/>
        <v>0.89290981716861395</v>
      </c>
      <c r="E192" s="15">
        <f t="shared" si="2"/>
        <v>-0.45023555879551813</v>
      </c>
      <c r="F192" s="14">
        <f t="shared" si="66"/>
        <v>1</v>
      </c>
      <c r="G192" s="14">
        <f t="shared" si="73"/>
        <v>1.4200000000000024</v>
      </c>
      <c r="H192" s="10" cm="1">
        <f t="array" ref="H192">+(1/Nx)*SUM(($D$21:$D$220)*COS(2*PI()*($B$21:$B$220)*($G192)))+(1/Nx)*SUM(($E$21:$E$220)*SIN(2*PI()*($B$21:$B$220)*($G192)))</f>
        <v>9.6311847386232338E-16</v>
      </c>
      <c r="I192" s="15" cm="1">
        <f t="array" ref="I192">(1/Nx)*SUM(($E$21:$E$220)*COS(2*PI()*($B$21:$B$220)*($G192)))-(1/Nx)*SUM(($D$21:$D$220)*SIN(2*PI()*($B$21:$B$220)*($G192)))</f>
        <v>1.5955986532034673E-15</v>
      </c>
      <c r="J192" s="15">
        <f t="shared" si="58"/>
        <v>1.8637414672640646E-15</v>
      </c>
      <c r="K192" s="10">
        <f t="shared" si="68"/>
        <v>0</v>
      </c>
      <c r="L192" s="15">
        <f t="shared" si="69"/>
        <v>0</v>
      </c>
      <c r="M192" s="14">
        <f t="shared" si="70"/>
        <v>0</v>
      </c>
      <c r="N192" s="15">
        <f t="shared" si="59"/>
        <v>0</v>
      </c>
      <c r="O192" s="15">
        <f t="shared" si="60"/>
        <v>0</v>
      </c>
      <c r="P192" s="14">
        <f t="shared" si="61"/>
        <v>0</v>
      </c>
      <c r="Q192" s="10" cm="1">
        <f t="array" ref="Q192">+SUM(($N$21:$N$220)*COS(2*PI()*($B$21:$B$220)*($G192)))-SUM(($O$21:$O$220)*SIN(2*PI()*($B$21:$B$220)*($G192)))</f>
        <v>0.46217671872103877</v>
      </c>
      <c r="R192" s="15" cm="1">
        <f t="array" ref="R192">SUM(($O$21:$O$220)*COS(2*PI()*($B$21:$B$220)*($G192)))+SUM(($N$21:$N$220)*SIN(2*PI()*($B$21:$B$220)*($G192)))</f>
        <v>-0.2549652261553863</v>
      </c>
      <c r="S192" s="15">
        <f t="shared" si="62"/>
        <v>0.52783954557821211</v>
      </c>
      <c r="T192" s="10">
        <f t="shared" si="63"/>
        <v>0.50411814579167979</v>
      </c>
      <c r="U192" s="15">
        <f t="shared" si="64"/>
        <v>2.026292076927064E-2</v>
      </c>
      <c r="V192" s="14">
        <f t="shared" si="71"/>
        <v>1.4907849644430155E-3</v>
      </c>
      <c r="W192" s="92">
        <f t="shared" si="74"/>
        <v>2.026292076927064E-2</v>
      </c>
    </row>
    <row r="193" spans="1:23" x14ac:dyDescent="0.25">
      <c r="A193" s="81">
        <v>173</v>
      </c>
      <c r="B193" s="9">
        <f t="shared" si="72"/>
        <v>18</v>
      </c>
      <c r="C193" s="10">
        <f t="shared" si="67"/>
        <v>3.708203932499364E-2</v>
      </c>
      <c r="D193" s="10">
        <f t="shared" si="1"/>
        <v>0.60378266406462533</v>
      </c>
      <c r="E193" s="15">
        <f t="shared" si="2"/>
        <v>-0.79714897890860015</v>
      </c>
      <c r="F193" s="14">
        <f t="shared" si="66"/>
        <v>1</v>
      </c>
      <c r="G193" s="14">
        <f t="shared" si="73"/>
        <v>1.4400000000000024</v>
      </c>
      <c r="H193" s="10" cm="1">
        <f t="array" ref="H193">+(1/Nx)*SUM(($D$21:$D$220)*COS(2*PI()*($B$21:$B$220)*($G193)))+(1/Nx)*SUM(($E$21:$E$220)*SIN(2*PI()*($B$21:$B$220)*($G193)))</f>
        <v>-1.5788759188950509E-15</v>
      </c>
      <c r="I193" s="15" cm="1">
        <f t="array" ref="I193">(1/Nx)*SUM(($E$21:$E$220)*COS(2*PI()*($B$21:$B$220)*($G193)))-(1/Nx)*SUM(($D$21:$D$220)*SIN(2*PI()*($B$21:$B$220)*($G193)))</f>
        <v>-7.6071093868534942E-16</v>
      </c>
      <c r="J193" s="15">
        <f t="shared" si="58"/>
        <v>1.7525781864162969E-15</v>
      </c>
      <c r="K193" s="10">
        <f t="shared" si="68"/>
        <v>0</v>
      </c>
      <c r="L193" s="15">
        <f t="shared" si="69"/>
        <v>0</v>
      </c>
      <c r="M193" s="14">
        <f t="shared" si="70"/>
        <v>0</v>
      </c>
      <c r="N193" s="15">
        <f t="shared" si="59"/>
        <v>0</v>
      </c>
      <c r="O193" s="15">
        <f t="shared" si="60"/>
        <v>0</v>
      </c>
      <c r="P193" s="14">
        <f t="shared" si="61"/>
        <v>0</v>
      </c>
      <c r="Q193" s="10" cm="1">
        <f t="array" ref="Q193">+SUM(($N$21:$N$220)*COS(2*PI()*($B$21:$B$220)*($G193)))-SUM(($O$21:$O$220)*SIN(2*PI()*($B$21:$B$220)*($G193)))</f>
        <v>0.31388373122217667</v>
      </c>
      <c r="R193" s="15" cm="1">
        <f t="array" ref="R193">SUM(($O$21:$O$220)*COS(2*PI()*($B$21:$B$220)*($G193)))+SUM(($N$21:$N$220)*SIN(2*PI()*($B$21:$B$220)*($G193)))</f>
        <v>-0.46598993504555108</v>
      </c>
      <c r="S193" s="15">
        <f t="shared" si="62"/>
        <v>0.56184483292961995</v>
      </c>
      <c r="T193" s="10">
        <f t="shared" si="63"/>
        <v>0.97801953547331688</v>
      </c>
      <c r="U193" s="15">
        <f t="shared" si="64"/>
        <v>3.9311285506243278E-2</v>
      </c>
      <c r="V193" s="14">
        <f t="shared" si="71"/>
        <v>2.2292461812497681E-3</v>
      </c>
      <c r="W193" s="92">
        <f t="shared" si="74"/>
        <v>3.9311285506243278E-2</v>
      </c>
    </row>
    <row r="194" spans="1:23" x14ac:dyDescent="0.25">
      <c r="A194" s="81">
        <v>174</v>
      </c>
      <c r="B194" s="9">
        <f t="shared" si="72"/>
        <v>18.25</v>
      </c>
      <c r="C194" s="10">
        <f t="shared" si="67"/>
        <v>5.447885996874547E-2</v>
      </c>
      <c r="D194" s="10">
        <f t="shared" si="1"/>
        <v>0.2137626208781917</v>
      </c>
      <c r="E194" s="15">
        <f t="shared" si="2"/>
        <v>-0.97688563399984873</v>
      </c>
      <c r="F194" s="14">
        <f t="shared" si="66"/>
        <v>1</v>
      </c>
      <c r="G194" s="14">
        <f t="shared" si="73"/>
        <v>1.4600000000000024</v>
      </c>
      <c r="H194" s="10" cm="1">
        <f t="array" ref="H194">+(1/Nx)*SUM(($D$21:$D$220)*COS(2*PI()*($B$21:$B$220)*($G194)))+(1/Nx)*SUM(($E$21:$E$220)*SIN(2*PI()*($B$21:$B$220)*($G194)))</f>
        <v>2.1022072971277338E-15</v>
      </c>
      <c r="I194" s="15" cm="1">
        <f t="array" ref="I194">(1/Nx)*SUM(($E$21:$E$220)*COS(2*PI()*($B$21:$B$220)*($G194)))-(1/Nx)*SUM(($D$21:$D$220)*SIN(2*PI()*($B$21:$B$220)*($G194)))</f>
        <v>1.6392442958590437E-15</v>
      </c>
      <c r="J194" s="15">
        <f t="shared" si="58"/>
        <v>2.6657826958706713E-15</v>
      </c>
      <c r="K194" s="10">
        <f t="shared" si="68"/>
        <v>0</v>
      </c>
      <c r="L194" s="15">
        <f t="shared" si="69"/>
        <v>0</v>
      </c>
      <c r="M194" s="14">
        <f t="shared" si="70"/>
        <v>0</v>
      </c>
      <c r="N194" s="15">
        <f t="shared" si="59"/>
        <v>0</v>
      </c>
      <c r="O194" s="15">
        <f t="shared" si="60"/>
        <v>0</v>
      </c>
      <c r="P194" s="14">
        <f t="shared" si="61"/>
        <v>0</v>
      </c>
      <c r="Q194" s="10" cm="1">
        <f t="array" ref="Q194">+SUM(($N$21:$N$220)*COS(2*PI()*($B$21:$B$220)*($G194)))-SUM(($O$21:$O$220)*SIN(2*PI()*($B$21:$B$220)*($G194)))</f>
        <v>0.10168402354056678</v>
      </c>
      <c r="R194" s="15" cm="1">
        <f t="array" ref="R194">SUM(($O$21:$O$220)*COS(2*PI()*($B$21:$B$220)*($G194)))+SUM(($N$21:$N$220)*SIN(2*PI()*($B$21:$B$220)*($G194)))</f>
        <v>-0.60183352794249712</v>
      </c>
      <c r="S194" s="15">
        <f t="shared" si="62"/>
        <v>0.61036320006952494</v>
      </c>
      <c r="T194" s="10">
        <f t="shared" si="63"/>
        <v>1.4034199895615416</v>
      </c>
      <c r="U194" s="15">
        <f t="shared" si="64"/>
        <v>5.6410165537361008E-2</v>
      </c>
      <c r="V194" s="14">
        <f t="shared" si="71"/>
        <v>1.9313055686156681E-3</v>
      </c>
      <c r="W194" s="92">
        <f t="shared" si="74"/>
        <v>5.6410165537361008E-2</v>
      </c>
    </row>
    <row r="195" spans="1:23" x14ac:dyDescent="0.25">
      <c r="A195" s="81">
        <v>175</v>
      </c>
      <c r="B195" s="9">
        <f t="shared" si="72"/>
        <v>18.5</v>
      </c>
      <c r="C195" s="10">
        <f t="shared" si="67"/>
        <v>7.053423027509674E-2</v>
      </c>
      <c r="D195" s="10">
        <f t="shared" si="1"/>
        <v>-0.18297740323861736</v>
      </c>
      <c r="E195" s="15">
        <f t="shared" si="2"/>
        <v>-0.98311711911859845</v>
      </c>
      <c r="F195" s="14">
        <f t="shared" si="66"/>
        <v>1</v>
      </c>
      <c r="G195" s="14">
        <f t="shared" si="73"/>
        <v>1.4800000000000024</v>
      </c>
      <c r="H195" s="10" cm="1">
        <f t="array" ref="H195">+(1/Nx)*SUM(($D$21:$D$220)*COS(2*PI()*($B$21:$B$220)*($G195)))+(1/Nx)*SUM(($E$21:$E$220)*SIN(2*PI()*($B$21:$B$220)*($G195)))</f>
        <v>-1.7549850461762163E-15</v>
      </c>
      <c r="I195" s="15" cm="1">
        <f t="array" ref="I195">(1/Nx)*SUM(($E$21:$E$220)*COS(2*PI()*($B$21:$B$220)*($G195)))-(1/Nx)*SUM(($D$21:$D$220)*SIN(2*PI()*($B$21:$B$220)*($G195)))</f>
        <v>-1.9524659666814159E-15</v>
      </c>
      <c r="J195" s="15">
        <f t="shared" si="58"/>
        <v>2.6252801494985889E-15</v>
      </c>
      <c r="K195" s="10">
        <f t="shared" si="68"/>
        <v>0</v>
      </c>
      <c r="L195" s="15">
        <f t="shared" si="69"/>
        <v>0</v>
      </c>
      <c r="M195" s="14">
        <f t="shared" si="70"/>
        <v>0</v>
      </c>
      <c r="N195" s="15">
        <f t="shared" si="59"/>
        <v>0</v>
      </c>
      <c r="O195" s="15">
        <f t="shared" si="60"/>
        <v>0</v>
      </c>
      <c r="P195" s="14">
        <f t="shared" si="61"/>
        <v>0</v>
      </c>
      <c r="Q195" s="10" cm="1">
        <f t="array" ref="Q195">+SUM(($N$21:$N$220)*COS(2*PI()*($B$21:$B$220)*($G195)))-SUM(($O$21:$O$220)*SIN(2*PI()*($B$21:$B$220)*($G195)))</f>
        <v>-0.13429299594062866</v>
      </c>
      <c r="R195" s="15" cm="1">
        <f t="array" ref="R195">SUM(($O$21:$O$220)*COS(2*PI()*($B$21:$B$220)*($G195)))+SUM(($N$21:$N$220)*SIN(2*PI()*($B$21:$B$220)*($G195)))</f>
        <v>-0.6517054322309439</v>
      </c>
      <c r="S195" s="15">
        <f t="shared" si="62"/>
        <v>0.66539806068099649</v>
      </c>
      <c r="T195" s="10">
        <f t="shared" si="63"/>
        <v>1.7740157509108843</v>
      </c>
      <c r="U195" s="15">
        <f t="shared" si="64"/>
        <v>7.1306182695910991E-2</v>
      </c>
      <c r="V195" s="14">
        <f t="shared" si="71"/>
        <v>7.7195242081438129E-4</v>
      </c>
      <c r="W195" s="92">
        <f t="shared" si="74"/>
        <v>7.1306182695910991E-2</v>
      </c>
    </row>
    <row r="196" spans="1:23" x14ac:dyDescent="0.25">
      <c r="A196" s="81">
        <v>176</v>
      </c>
      <c r="B196" s="9">
        <f t="shared" si="72"/>
        <v>18.75</v>
      </c>
      <c r="C196" s="10">
        <f t="shared" si="67"/>
        <v>8.4852813742385583E-2</v>
      </c>
      <c r="D196" s="10">
        <f t="shared" si="1"/>
        <v>-0.51434526769443101</v>
      </c>
      <c r="E196" s="15">
        <f t="shared" si="2"/>
        <v>-0.85758320039535763</v>
      </c>
      <c r="F196" s="14">
        <f t="shared" si="66"/>
        <v>1</v>
      </c>
      <c r="G196" s="14">
        <f t="shared" si="73"/>
        <v>1.5000000000000024</v>
      </c>
      <c r="H196" s="10" cm="1">
        <f t="array" ref="H196">+(1/Nx)*SUM(($D$21:$D$220)*COS(2*PI()*($B$21:$B$220)*($G196)))+(1/Nx)*SUM(($E$21:$E$220)*SIN(2*PI()*($B$21:$B$220)*($G196)))</f>
        <v>1.1100842467470783E-15</v>
      </c>
      <c r="I196" s="15" cm="1">
        <f t="array" ref="I196">(1/Nx)*SUM(($E$21:$E$220)*COS(2*PI()*($B$21:$B$220)*($G196)))-(1/Nx)*SUM(($D$21:$D$220)*SIN(2*PI()*($B$21:$B$220)*($G196)))</f>
        <v>2.7070306621301835E-10</v>
      </c>
      <c r="J196" s="15">
        <f t="shared" si="58"/>
        <v>2.7070306621529444E-10</v>
      </c>
      <c r="K196" s="10">
        <f t="shared" si="68"/>
        <v>0</v>
      </c>
      <c r="L196" s="15">
        <f t="shared" si="69"/>
        <v>0</v>
      </c>
      <c r="M196" s="14">
        <f t="shared" si="70"/>
        <v>0</v>
      </c>
      <c r="N196" s="15">
        <f t="shared" si="59"/>
        <v>0</v>
      </c>
      <c r="O196" s="15">
        <f t="shared" si="60"/>
        <v>0</v>
      </c>
      <c r="P196" s="14">
        <f t="shared" si="61"/>
        <v>0</v>
      </c>
      <c r="Q196" s="10" cm="1">
        <f t="array" ref="Q196">+SUM(($N$21:$N$220)*COS(2*PI()*($B$21:$B$220)*($G196)))-SUM(($O$21:$O$220)*SIN(2*PI()*($B$21:$B$220)*($G196)))</f>
        <v>-0.35682724785609721</v>
      </c>
      <c r="R196" s="15" cm="1">
        <f t="array" ref="R196">SUM(($O$21:$O$220)*COS(2*PI()*($B$21:$B$220)*($G196)))+SUM(($N$21:$N$220)*SIN(2*PI()*($B$21:$B$220)*($G196)))</f>
        <v>-0.625599204108234</v>
      </c>
      <c r="S196" s="15">
        <f t="shared" si="62"/>
        <v>0.72020833721459543</v>
      </c>
      <c r="T196" s="10">
        <f t="shared" si="63"/>
        <v>2.0891491787042105</v>
      </c>
      <c r="U196" s="15">
        <f t="shared" si="64"/>
        <v>8.3972903250270028E-2</v>
      </c>
      <c r="V196" s="14">
        <f t="shared" si="71"/>
        <v>-8.7991049211542385E-4</v>
      </c>
      <c r="W196" s="92">
        <f t="shared" si="74"/>
        <v>8.3972903250270028E-2</v>
      </c>
    </row>
    <row r="197" spans="1:23" x14ac:dyDescent="0.25">
      <c r="A197" s="81">
        <v>177</v>
      </c>
      <c r="B197" s="9">
        <f t="shared" si="72"/>
        <v>19</v>
      </c>
      <c r="C197" s="10">
        <f t="shared" si="67"/>
        <v>9.7082039324993652E-2</v>
      </c>
      <c r="D197" s="10">
        <f t="shared" si="1"/>
        <v>-0.74763454986912148</v>
      </c>
      <c r="E197" s="15">
        <f t="shared" si="2"/>
        <v>-0.6641103672146641</v>
      </c>
      <c r="F197" s="14">
        <f t="shared" si="66"/>
        <v>1</v>
      </c>
      <c r="G197" s="14">
        <f t="shared" si="73"/>
        <v>1.5200000000000025</v>
      </c>
      <c r="H197" s="10" cm="1">
        <f t="array" ref="H197">+(1/Nx)*SUM(($D$21:$D$220)*COS(2*PI()*($B$21:$B$220)*($G197)))+(1/Nx)*SUM(($E$21:$E$220)*SIN(2*PI()*($B$21:$B$220)*($G197)))</f>
        <v>-1.0334788580479426E-15</v>
      </c>
      <c r="I197" s="15" cm="1">
        <f t="array" ref="I197">(1/Nx)*SUM(($E$21:$E$220)*COS(2*PI()*($B$21:$B$220)*($G197)))-(1/Nx)*SUM(($D$21:$D$220)*SIN(2*PI()*($B$21:$B$220)*($G197)))</f>
        <v>-1.2063960941333108E-15</v>
      </c>
      <c r="J197" s="15">
        <f t="shared" si="58"/>
        <v>1.5885433849826663E-15</v>
      </c>
      <c r="K197" s="10">
        <f t="shared" si="68"/>
        <v>0</v>
      </c>
      <c r="L197" s="15">
        <f t="shared" si="69"/>
        <v>0</v>
      </c>
      <c r="M197" s="14">
        <f t="shared" si="70"/>
        <v>0</v>
      </c>
      <c r="N197" s="15">
        <f t="shared" si="59"/>
        <v>0</v>
      </c>
      <c r="O197" s="15">
        <f t="shared" si="60"/>
        <v>0</v>
      </c>
      <c r="P197" s="14">
        <f t="shared" si="61"/>
        <v>0</v>
      </c>
      <c r="Q197" s="10" cm="1">
        <f t="array" ref="Q197">+SUM(($N$21:$N$220)*COS(2*PI()*($B$21:$B$220)*($G197)))-SUM(($O$21:$O$220)*SIN(2*PI()*($B$21:$B$220)*($G197)))</f>
        <v>-0.54049878513340022</v>
      </c>
      <c r="R197" s="15" cm="1">
        <f t="array" ref="R197">SUM(($O$21:$O$220)*COS(2*PI()*($B$21:$B$220)*($G197)))+SUM(($N$21:$N$220)*SIN(2*PI()*($B$21:$B$220)*($G197)))</f>
        <v>-0.54821536943116922</v>
      </c>
      <c r="S197" s="15">
        <f t="shared" si="62"/>
        <v>0.76985649832370373</v>
      </c>
      <c r="T197" s="10">
        <f t="shared" si="63"/>
        <v>2.3491068124485333</v>
      </c>
      <c r="U197" s="15">
        <f t="shared" si="64"/>
        <v>9.4421844594478291E-2</v>
      </c>
      <c r="V197" s="14">
        <f t="shared" si="71"/>
        <v>-2.6601947305152306E-3</v>
      </c>
      <c r="W197" s="92">
        <f t="shared" si="74"/>
        <v>9.4421844594478291E-2</v>
      </c>
    </row>
    <row r="198" spans="1:23" x14ac:dyDescent="0.25">
      <c r="A198" s="81">
        <v>178</v>
      </c>
      <c r="B198" s="9">
        <f t="shared" si="72"/>
        <v>19.25</v>
      </c>
      <c r="C198" s="10">
        <f t="shared" si="67"/>
        <v>0.10692078290260416</v>
      </c>
      <c r="D198" s="10">
        <f t="shared" si="1"/>
        <v>-0.8862889177000377</v>
      </c>
      <c r="E198" s="15">
        <f t="shared" si="2"/>
        <v>-0.46313276105464157</v>
      </c>
      <c r="F198" s="14">
        <f t="shared" si="66"/>
        <v>1</v>
      </c>
      <c r="G198" s="14">
        <f t="shared" si="73"/>
        <v>1.5400000000000025</v>
      </c>
      <c r="H198" s="10" cm="1">
        <f t="array" ref="H198">+(1/Nx)*SUM(($D$21:$D$220)*COS(2*PI()*($B$21:$B$220)*($G198)))+(1/Nx)*SUM(($E$21:$E$220)*SIN(2*PI()*($B$21:$B$220)*($G198)))</f>
        <v>1.1390888232654108E-15</v>
      </c>
      <c r="I198" s="15" cm="1">
        <f t="array" ref="I198">(1/Nx)*SUM(($E$21:$E$220)*COS(2*PI()*($B$21:$B$220)*($G198)))-(1/Nx)*SUM(($D$21:$D$220)*SIN(2*PI()*($B$21:$B$220)*($G198)))</f>
        <v>1.6042722705833511E-15</v>
      </c>
      <c r="J198" s="15">
        <f t="shared" si="58"/>
        <v>1.9675398002202749E-15</v>
      </c>
      <c r="K198" s="10">
        <f t="shared" si="68"/>
        <v>0</v>
      </c>
      <c r="L198" s="15">
        <f t="shared" si="69"/>
        <v>0</v>
      </c>
      <c r="M198" s="14">
        <f t="shared" si="70"/>
        <v>0</v>
      </c>
      <c r="N198" s="15">
        <f t="shared" si="59"/>
        <v>0</v>
      </c>
      <c r="O198" s="15">
        <f t="shared" si="60"/>
        <v>0</v>
      </c>
      <c r="P198" s="14">
        <f t="shared" si="61"/>
        <v>0</v>
      </c>
      <c r="Q198" s="10" cm="1">
        <f t="array" ref="Q198">+SUM(($N$21:$N$220)*COS(2*PI()*($B$21:$B$220)*($G198)))-SUM(($O$21:$O$220)*SIN(2*PI()*($B$21:$B$220)*($G198)))</f>
        <v>-0.67473189679677825</v>
      </c>
      <c r="R198" s="15" cm="1">
        <f t="array" ref="R198">SUM(($O$21:$O$220)*COS(2*PI()*($B$21:$B$220)*($G198)))+SUM(($N$21:$N$220)*SIN(2*PI()*($B$21:$B$220)*($G198)))</f>
        <v>-0.44997303983079867</v>
      </c>
      <c r="S198" s="15">
        <f t="shared" si="62"/>
        <v>0.81101101665115982</v>
      </c>
      <c r="T198" s="10">
        <f t="shared" si="63"/>
        <v>2.5534343373815664</v>
      </c>
      <c r="U198" s="15">
        <f t="shared" si="64"/>
        <v>0.10263474564408688</v>
      </c>
      <c r="V198" s="14">
        <f t="shared" si="71"/>
        <v>-4.2860372585171534E-3</v>
      </c>
      <c r="W198" s="92">
        <f t="shared" si="74"/>
        <v>0.10263474564408688</v>
      </c>
    </row>
    <row r="199" spans="1:23" x14ac:dyDescent="0.25">
      <c r="A199" s="81">
        <v>179</v>
      </c>
      <c r="B199" s="9">
        <f t="shared" si="72"/>
        <v>19.5</v>
      </c>
      <c r="C199" s="10">
        <f t="shared" si="67"/>
        <v>0.11412678195541841</v>
      </c>
      <c r="D199" s="10">
        <f t="shared" si="1"/>
        <v>-0.95466924619160853</v>
      </c>
      <c r="E199" s="15">
        <f t="shared" si="2"/>
        <v>-0.29766865870619635</v>
      </c>
      <c r="F199" s="14">
        <f t="shared" si="66"/>
        <v>1</v>
      </c>
      <c r="G199" s="14">
        <f t="shared" si="73"/>
        <v>1.5600000000000025</v>
      </c>
      <c r="H199" s="10" cm="1">
        <f t="array" ref="H199">+(1/Nx)*SUM(($D$21:$D$220)*COS(2*PI()*($B$21:$B$220)*($G199)))+(1/Nx)*SUM(($E$21:$E$220)*SIN(2*PI()*($B$21:$B$220)*($G199)))</f>
        <v>-1.2716910857690778E-15</v>
      </c>
      <c r="I199" s="15" cm="1">
        <f t="array" ref="I199">(1/Nx)*SUM(($E$21:$E$220)*COS(2*PI()*($B$21:$B$220)*($G199)))-(1/Nx)*SUM(($D$21:$D$220)*SIN(2*PI()*($B$21:$B$220)*($G199)))</f>
        <v>-1.5207279879803083E-15</v>
      </c>
      <c r="J199" s="15">
        <f t="shared" si="58"/>
        <v>1.982375300252496E-15</v>
      </c>
      <c r="K199" s="10">
        <f t="shared" si="68"/>
        <v>0</v>
      </c>
      <c r="L199" s="15">
        <f t="shared" si="69"/>
        <v>0</v>
      </c>
      <c r="M199" s="14">
        <f t="shared" si="70"/>
        <v>0</v>
      </c>
      <c r="N199" s="15">
        <f t="shared" si="59"/>
        <v>0</v>
      </c>
      <c r="O199" s="15">
        <f t="shared" si="60"/>
        <v>0</v>
      </c>
      <c r="P199" s="14">
        <f t="shared" si="61"/>
        <v>0</v>
      </c>
      <c r="Q199" s="10" cm="1">
        <f t="array" ref="Q199">+SUM(($N$21:$N$220)*COS(2*PI()*($B$21:$B$220)*($G199)))-SUM(($O$21:$O$220)*SIN(2*PI()*($B$21:$B$220)*($G199)))</f>
        <v>-0.76116921811908755</v>
      </c>
      <c r="R199" s="15" cm="1">
        <f t="array" ref="R199">SUM(($O$21:$O$220)*COS(2*PI()*($B$21:$B$220)*($G199)))+SUM(($N$21:$N$220)*SIN(2*PI()*($B$21:$B$220)*($G199)))</f>
        <v>-0.35896575930557245</v>
      </c>
      <c r="S199" s="15">
        <f t="shared" si="62"/>
        <v>0.84156698780658534</v>
      </c>
      <c r="T199" s="10">
        <f t="shared" si="63"/>
        <v>2.7009238319386317</v>
      </c>
      <c r="U199" s="15">
        <f t="shared" si="64"/>
        <v>0.10856305425082481</v>
      </c>
      <c r="V199" s="14">
        <f t="shared" si="71"/>
        <v>-5.5637277045934661E-3</v>
      </c>
      <c r="W199" s="92">
        <f t="shared" si="74"/>
        <v>0.10856305425082481</v>
      </c>
    </row>
    <row r="200" spans="1:23" x14ac:dyDescent="0.25">
      <c r="A200" s="81">
        <v>180</v>
      </c>
      <c r="B200" s="9">
        <f t="shared" si="72"/>
        <v>19.75</v>
      </c>
      <c r="C200" s="10">
        <f t="shared" si="67"/>
        <v>0.11852260087141653</v>
      </c>
      <c r="D200" s="10">
        <f t="shared" si="1"/>
        <v>-0.98145495284324347</v>
      </c>
      <c r="E200" s="15">
        <f t="shared" si="2"/>
        <v>-0.19169291989916271</v>
      </c>
      <c r="F200" s="14">
        <f t="shared" si="66"/>
        <v>1</v>
      </c>
      <c r="G200" s="14">
        <f t="shared" si="73"/>
        <v>1.5800000000000025</v>
      </c>
      <c r="H200" s="10" cm="1">
        <f t="array" ref="H200">+(1/Nx)*SUM(($D$21:$D$220)*COS(2*PI()*($B$21:$B$220)*($G200)))+(1/Nx)*SUM(($E$21:$E$220)*SIN(2*PI()*($B$21:$B$220)*($G200)))</f>
        <v>-8.3613671542082082E-17</v>
      </c>
      <c r="I200" s="15" cm="1">
        <f t="array" ref="I200">(1/Nx)*SUM(($E$21:$E$220)*COS(2*PI()*($B$21:$B$220)*($G200)))-(1/Nx)*SUM(($D$21:$D$220)*SIN(2*PI()*($B$21:$B$220)*($G200)))</f>
        <v>1.5352996651785133E-15</v>
      </c>
      <c r="J200" s="15">
        <f t="shared" si="58"/>
        <v>1.5375748137785043E-15</v>
      </c>
      <c r="K200" s="10">
        <f t="shared" si="68"/>
        <v>0</v>
      </c>
      <c r="L200" s="15">
        <f t="shared" si="69"/>
        <v>0</v>
      </c>
      <c r="M200" s="14">
        <f t="shared" si="70"/>
        <v>0</v>
      </c>
      <c r="N200" s="15">
        <f t="shared" si="59"/>
        <v>0</v>
      </c>
      <c r="O200" s="15">
        <f t="shared" si="60"/>
        <v>0</v>
      </c>
      <c r="P200" s="14">
        <f t="shared" si="61"/>
        <v>0</v>
      </c>
      <c r="Q200" s="10" cm="1">
        <f t="array" ref="Q200">+SUM(($N$21:$N$220)*COS(2*PI()*($B$21:$B$220)*($G200)))-SUM(($O$21:$O$220)*SIN(2*PI()*($B$21:$B$220)*($G200)))</f>
        <v>-0.8077182978001054</v>
      </c>
      <c r="R200" s="15" cm="1">
        <f t="array" ref="R200">SUM(($O$21:$O$220)*COS(2*PI()*($B$21:$B$220)*($G200)))+SUM(($N$21:$N$220)*SIN(2*PI()*($B$21:$B$220)*($G200)))</f>
        <v>-0.2961589341684322</v>
      </c>
      <c r="S200" s="15">
        <f t="shared" si="62"/>
        <v>0.86030166970015898</v>
      </c>
      <c r="T200" s="10">
        <f t="shared" si="63"/>
        <v>2.7901527069545526</v>
      </c>
      <c r="U200" s="15">
        <f t="shared" si="64"/>
        <v>0.11214958974825145</v>
      </c>
      <c r="V200" s="14">
        <f t="shared" si="71"/>
        <v>-6.3730111231649431E-3</v>
      </c>
      <c r="W200" s="92">
        <f t="shared" si="74"/>
        <v>0.11214958974825145</v>
      </c>
    </row>
    <row r="201" spans="1:23" x14ac:dyDescent="0.25">
      <c r="A201" s="81">
        <v>181</v>
      </c>
      <c r="B201" s="9">
        <f t="shared" si="72"/>
        <v>20</v>
      </c>
      <c r="C201" s="10">
        <f t="shared" si="67"/>
        <v>0.12</v>
      </c>
      <c r="D201" s="10">
        <f t="shared" si="1"/>
        <v>-0.98783632991233017</v>
      </c>
      <c r="E201" s="15">
        <f t="shared" si="2"/>
        <v>-0.1554972196064548</v>
      </c>
      <c r="F201" s="14">
        <f t="shared" si="66"/>
        <v>1</v>
      </c>
      <c r="G201" s="14">
        <f t="shared" si="73"/>
        <v>1.6000000000000025</v>
      </c>
      <c r="H201" s="10" cm="1">
        <f t="array" ref="H201">+(1/Nx)*SUM(($D$21:$D$220)*COS(2*PI()*($B$21:$B$220)*($G201)))+(1/Nx)*SUM(($E$21:$E$220)*SIN(2*PI()*($B$21:$B$220)*($G201)))</f>
        <v>2.5464422515053542E-11</v>
      </c>
      <c r="I201" s="15" cm="1">
        <f t="array" ref="I201">(1/Nx)*SUM(($E$21:$E$220)*COS(2*PI()*($B$21:$B$220)*($G201)))-(1/Nx)*SUM(($D$21:$D$220)*SIN(2*PI()*($B$21:$B$220)*($G201)))</f>
        <v>-2.4258373088059672E-15</v>
      </c>
      <c r="J201" s="15">
        <f t="shared" si="58"/>
        <v>2.5464422630600767E-11</v>
      </c>
      <c r="K201" s="10">
        <f t="shared" si="68"/>
        <v>0</v>
      </c>
      <c r="L201" s="15">
        <f t="shared" si="69"/>
        <v>0</v>
      </c>
      <c r="M201" s="14">
        <f t="shared" si="70"/>
        <v>0</v>
      </c>
      <c r="N201" s="15">
        <f t="shared" si="59"/>
        <v>0</v>
      </c>
      <c r="O201" s="15">
        <f t="shared" si="60"/>
        <v>0</v>
      </c>
      <c r="P201" s="14">
        <f t="shared" si="61"/>
        <v>0</v>
      </c>
      <c r="Q201" s="10" cm="1">
        <f t="array" ref="Q201">+SUM(($N$21:$N$220)*COS(2*PI()*($B$21:$B$220)*($G201)))-SUM(($O$21:$O$220)*SIN(2*PI()*($B$21:$B$220)*($G201)))</f>
        <v>-0.82218659236894487</v>
      </c>
      <c r="R201" s="15" cm="1">
        <f t="array" ref="R201">SUM(($O$21:$O$220)*COS(2*PI()*($B$21:$B$220)*($G201)))+SUM(($N$21:$N$220)*SIN(2*PI()*($B$21:$B$220)*($G201)))</f>
        <v>-0.27389041366909828</v>
      </c>
      <c r="S201" s="15">
        <f t="shared" si="62"/>
        <v>0.86660645703288375</v>
      </c>
      <c r="T201" s="10">
        <f t="shared" si="63"/>
        <v>2.8200301527316936</v>
      </c>
      <c r="U201" s="15">
        <f t="shared" si="64"/>
        <v>0.11335050727447865</v>
      </c>
      <c r="V201" s="14">
        <f t="shared" si="71"/>
        <v>-6.6494927255212142E-3</v>
      </c>
      <c r="W201" s="92">
        <f t="shared" si="74"/>
        <v>0.11335050727447865</v>
      </c>
    </row>
    <row r="202" spans="1:23" x14ac:dyDescent="0.25">
      <c r="A202" s="81">
        <v>182</v>
      </c>
      <c r="B202" s="9">
        <f t="shared" si="72"/>
        <v>20.25</v>
      </c>
      <c r="C202" s="10">
        <f t="shared" si="67"/>
        <v>0.11852260087141656</v>
      </c>
      <c r="D202" s="10">
        <f t="shared" si="1"/>
        <v>-0.98145495284324347</v>
      </c>
      <c r="E202" s="15">
        <f t="shared" si="2"/>
        <v>-0.19169291989916226</v>
      </c>
      <c r="F202" s="14">
        <f t="shared" si="66"/>
        <v>1</v>
      </c>
      <c r="G202" s="14">
        <f t="shared" si="73"/>
        <v>1.6200000000000025</v>
      </c>
      <c r="H202" s="10" cm="1">
        <f t="array" ref="H202">+(1/Nx)*SUM(($D$21:$D$220)*COS(2*PI()*($B$21:$B$220)*($G202)))+(1/Nx)*SUM(($E$21:$E$220)*SIN(2*PI()*($B$21:$B$220)*($G202)))</f>
        <v>9.0080720660523634E-16</v>
      </c>
      <c r="I202" s="15" cm="1">
        <f t="array" ref="I202">(1/Nx)*SUM(($E$21:$E$220)*COS(2*PI()*($B$21:$B$220)*($G202)))-(1/Nx)*SUM(($D$21:$D$220)*SIN(2*PI()*($B$21:$B$220)*($G202)))</f>
        <v>1.884326028545047E-15</v>
      </c>
      <c r="J202" s="15">
        <f t="shared" si="58"/>
        <v>2.088573246339299E-15</v>
      </c>
      <c r="K202" s="10">
        <f t="shared" si="68"/>
        <v>0</v>
      </c>
      <c r="L202" s="15">
        <f t="shared" si="69"/>
        <v>0</v>
      </c>
      <c r="M202" s="14">
        <f t="shared" si="70"/>
        <v>0</v>
      </c>
      <c r="N202" s="15">
        <f t="shared" si="59"/>
        <v>0</v>
      </c>
      <c r="O202" s="15">
        <f t="shared" si="60"/>
        <v>0</v>
      </c>
      <c r="P202" s="14">
        <f t="shared" si="61"/>
        <v>0</v>
      </c>
      <c r="Q202" s="10" cm="1">
        <f t="array" ref="Q202">+SUM(($N$21:$N$220)*COS(2*PI()*($B$21:$B$220)*($G202)))-SUM(($O$21:$O$220)*SIN(2*PI()*($B$21:$B$220)*($G202)))</f>
        <v>-0.80771829780009685</v>
      </c>
      <c r="R202" s="15" cm="1">
        <f t="array" ref="R202">SUM(($O$21:$O$220)*COS(2*PI()*($B$21:$B$220)*($G202)))+SUM(($N$21:$N$220)*SIN(2*PI()*($B$21:$B$220)*($G202)))</f>
        <v>-0.2961589341684403</v>
      </c>
      <c r="S202" s="15">
        <f t="shared" si="62"/>
        <v>0.86030166970015376</v>
      </c>
      <c r="T202" s="10">
        <f t="shared" si="63"/>
        <v>2.7901527069545402</v>
      </c>
      <c r="U202" s="15">
        <f t="shared" si="64"/>
        <v>0.11214958974825096</v>
      </c>
      <c r="V202" s="14">
        <f t="shared" si="71"/>
        <v>-6.3730111231654705E-3</v>
      </c>
      <c r="W202" s="92">
        <f t="shared" si="74"/>
        <v>0.11214958974825096</v>
      </c>
    </row>
    <row r="203" spans="1:23" x14ac:dyDescent="0.25">
      <c r="A203" s="81">
        <v>183</v>
      </c>
      <c r="B203" s="9">
        <f t="shared" si="72"/>
        <v>20.5</v>
      </c>
      <c r="C203" s="10">
        <f t="shared" si="67"/>
        <v>0.11412678195541852</v>
      </c>
      <c r="D203" s="10">
        <f t="shared" si="1"/>
        <v>-0.95466924619160942</v>
      </c>
      <c r="E203" s="15">
        <f t="shared" si="2"/>
        <v>-0.29766865870619336</v>
      </c>
      <c r="F203" s="14">
        <f t="shared" si="66"/>
        <v>1</v>
      </c>
      <c r="G203" s="14">
        <f t="shared" si="73"/>
        <v>1.6400000000000026</v>
      </c>
      <c r="H203" s="10" cm="1">
        <f t="array" ref="H203">+(1/Nx)*SUM(($D$21:$D$220)*COS(2*PI()*($B$21:$B$220)*($G203)))+(1/Nx)*SUM(($E$21:$E$220)*SIN(2*PI()*($B$21:$B$220)*($G203)))</f>
        <v>-9.5395913390916569E-16</v>
      </c>
      <c r="I203" s="15" cm="1">
        <f t="array" ref="I203">(1/Nx)*SUM(($E$21:$E$220)*COS(2*PI()*($B$21:$B$220)*($G203)))-(1/Nx)*SUM(($D$21:$D$220)*SIN(2*PI()*($B$21:$B$220)*($G203)))</f>
        <v>-2.0609902673385252E-15</v>
      </c>
      <c r="J203" s="15">
        <f t="shared" si="58"/>
        <v>2.2710611861490765E-15</v>
      </c>
      <c r="K203" s="10">
        <f t="shared" si="68"/>
        <v>0</v>
      </c>
      <c r="L203" s="15">
        <f t="shared" si="69"/>
        <v>0</v>
      </c>
      <c r="M203" s="14">
        <f t="shared" si="70"/>
        <v>0</v>
      </c>
      <c r="N203" s="15">
        <f t="shared" si="59"/>
        <v>0</v>
      </c>
      <c r="O203" s="15">
        <f t="shared" si="60"/>
        <v>0</v>
      </c>
      <c r="P203" s="14">
        <f t="shared" si="61"/>
        <v>0</v>
      </c>
      <c r="Q203" s="10" cm="1">
        <f t="array" ref="Q203">+SUM(($N$21:$N$220)*COS(2*PI()*($B$21:$B$220)*($G203)))-SUM(($O$21:$O$220)*SIN(2*PI()*($B$21:$B$220)*($G203)))</f>
        <v>-0.76116921811907134</v>
      </c>
      <c r="R203" s="15" cm="1">
        <f t="array" ref="R203">SUM(($O$21:$O$220)*COS(2*PI()*($B$21:$B$220)*($G203)))+SUM(($N$21:$N$220)*SIN(2*PI()*($B$21:$B$220)*($G203)))</f>
        <v>-0.35896575930558727</v>
      </c>
      <c r="S203" s="15">
        <f t="shared" si="62"/>
        <v>0.8415669878065769</v>
      </c>
      <c r="T203" s="10">
        <f t="shared" si="63"/>
        <v>2.7009238319386077</v>
      </c>
      <c r="U203" s="15">
        <f t="shared" si="64"/>
        <v>0.10856305425082385</v>
      </c>
      <c r="V203" s="14">
        <f t="shared" si="71"/>
        <v>-5.5637277045945347E-3</v>
      </c>
      <c r="W203" s="92">
        <f t="shared" si="74"/>
        <v>0.10856305425082385</v>
      </c>
    </row>
    <row r="204" spans="1:23" x14ac:dyDescent="0.25">
      <c r="A204" s="81">
        <v>184</v>
      </c>
      <c r="B204" s="9">
        <f t="shared" si="72"/>
        <v>20.75</v>
      </c>
      <c r="C204" s="10">
        <f t="shared" si="67"/>
        <v>0.10692078290260412</v>
      </c>
      <c r="D204" s="10">
        <f t="shared" ref="D204:D220" si="75">+COS(4*PI()*$C204/(λ*Ω))</f>
        <v>-0.88628891770003715</v>
      </c>
      <c r="E204" s="15">
        <f t="shared" ref="E204:E220" si="76">-SIN(4*PI()*$C204/(λ*Ω))</f>
        <v>-0.46313276105464274</v>
      </c>
      <c r="F204" s="14">
        <f t="shared" si="66"/>
        <v>1</v>
      </c>
      <c r="G204" s="14">
        <f t="shared" si="73"/>
        <v>1.6600000000000026</v>
      </c>
      <c r="H204" s="10" cm="1">
        <f t="array" ref="H204">+(1/Nx)*SUM(($D$21:$D$220)*COS(2*PI()*($B$21:$B$220)*($G204)))+(1/Nx)*SUM(($E$21:$E$220)*SIN(2*PI()*($B$21:$B$220)*($G204)))</f>
        <v>1.5779044737485038E-15</v>
      </c>
      <c r="I204" s="15" cm="1">
        <f t="array" ref="I204">(1/Nx)*SUM(($E$21:$E$220)*COS(2*PI()*($B$21:$B$220)*($G204)))-(1/Nx)*SUM(($D$21:$D$220)*SIN(2*PI()*($B$21:$B$220)*($G204)))</f>
        <v>1.7105761251912102E-15</v>
      </c>
      <c r="J204" s="15">
        <f t="shared" si="58"/>
        <v>2.3271985751864231E-15</v>
      </c>
      <c r="K204" s="10">
        <f t="shared" si="68"/>
        <v>0</v>
      </c>
      <c r="L204" s="15">
        <f t="shared" si="69"/>
        <v>0</v>
      </c>
      <c r="M204" s="14">
        <f t="shared" si="70"/>
        <v>0</v>
      </c>
      <c r="N204" s="15">
        <f t="shared" si="59"/>
        <v>0</v>
      </c>
      <c r="O204" s="15">
        <f t="shared" si="60"/>
        <v>0</v>
      </c>
      <c r="P204" s="14">
        <f t="shared" si="61"/>
        <v>0</v>
      </c>
      <c r="Q204" s="10" cm="1">
        <f t="array" ref="Q204">+SUM(($N$21:$N$220)*COS(2*PI()*($B$21:$B$220)*($G204)))-SUM(($O$21:$O$220)*SIN(2*PI()*($B$21:$B$220)*($G204)))</f>
        <v>-0.67473189679675283</v>
      </c>
      <c r="R204" s="15" cm="1">
        <f t="array" ref="R204">SUM(($O$21:$O$220)*COS(2*PI()*($B$21:$B$220)*($G204)))+SUM(($N$21:$N$220)*SIN(2*PI()*($B$21:$B$220)*($G204)))</f>
        <v>-0.44997303983081677</v>
      </c>
      <c r="S204" s="15">
        <f t="shared" si="62"/>
        <v>0.81101101665114861</v>
      </c>
      <c r="T204" s="10">
        <f t="shared" si="63"/>
        <v>2.5534343373815305</v>
      </c>
      <c r="U204" s="15">
        <f t="shared" si="64"/>
        <v>0.10263474564408542</v>
      </c>
      <c r="V204" s="14">
        <f t="shared" si="71"/>
        <v>-4.2860372585185689E-3</v>
      </c>
      <c r="W204" s="92">
        <f t="shared" si="74"/>
        <v>0.10263474564408542</v>
      </c>
    </row>
    <row r="205" spans="1:23" x14ac:dyDescent="0.25">
      <c r="A205" s="81">
        <v>185</v>
      </c>
      <c r="B205" s="9">
        <f t="shared" si="72"/>
        <v>21</v>
      </c>
      <c r="C205" s="10">
        <f t="shared" si="67"/>
        <v>9.7082039324993721E-2</v>
      </c>
      <c r="D205" s="10">
        <f t="shared" si="75"/>
        <v>-0.74763454986912237</v>
      </c>
      <c r="E205" s="15">
        <f t="shared" si="76"/>
        <v>-0.6641103672146631</v>
      </c>
      <c r="F205" s="14">
        <f t="shared" si="66"/>
        <v>1</v>
      </c>
      <c r="G205" s="14">
        <f t="shared" si="73"/>
        <v>1.6800000000000026</v>
      </c>
      <c r="H205" s="10" cm="1">
        <f t="array" ref="H205">+(1/Nx)*SUM(($D$21:$D$220)*COS(2*PI()*($B$21:$B$220)*($G205)))+(1/Nx)*SUM(($E$21:$E$220)*SIN(2*PI()*($B$21:$B$220)*($G205)))</f>
        <v>-1.4369061496211087E-15</v>
      </c>
      <c r="I205" s="15" cm="1">
        <f t="array" ref="I205">(1/Nx)*SUM(($E$21:$E$220)*COS(2*PI()*($B$21:$B$220)*($G205)))-(1/Nx)*SUM(($D$21:$D$220)*SIN(2*PI()*($B$21:$B$220)*($G205)))</f>
        <v>-1.5522305663040469E-15</v>
      </c>
      <c r="J205" s="15">
        <f t="shared" si="58"/>
        <v>2.115211340218169E-15</v>
      </c>
      <c r="K205" s="10">
        <f t="shared" si="68"/>
        <v>0</v>
      </c>
      <c r="L205" s="15">
        <f t="shared" si="69"/>
        <v>0</v>
      </c>
      <c r="M205" s="14">
        <f t="shared" si="70"/>
        <v>0</v>
      </c>
      <c r="N205" s="15">
        <f t="shared" si="59"/>
        <v>0</v>
      </c>
      <c r="O205" s="15">
        <f t="shared" si="60"/>
        <v>0</v>
      </c>
      <c r="P205" s="14">
        <f t="shared" si="61"/>
        <v>0</v>
      </c>
      <c r="Q205" s="10" cm="1">
        <f t="array" ref="Q205">+SUM(($N$21:$N$220)*COS(2*PI()*($B$21:$B$220)*($G205)))-SUM(($O$21:$O$220)*SIN(2*PI()*($B$21:$B$220)*($G205)))</f>
        <v>-0.54049878513336547</v>
      </c>
      <c r="R205" s="15" cm="1">
        <f t="array" ref="R205">SUM(($O$21:$O$220)*COS(2*PI()*($B$21:$B$220)*($G205)))+SUM(($N$21:$N$220)*SIN(2*PI()*($B$21:$B$220)*($G205)))</f>
        <v>-0.54821536943118532</v>
      </c>
      <c r="S205" s="15">
        <f t="shared" si="62"/>
        <v>0.76985649832369085</v>
      </c>
      <c r="T205" s="10">
        <f t="shared" si="63"/>
        <v>2.3491068124484862</v>
      </c>
      <c r="U205" s="15">
        <f t="shared" si="64"/>
        <v>9.442184459447639E-2</v>
      </c>
      <c r="V205" s="14">
        <f t="shared" si="71"/>
        <v>-2.6601947305172013E-3</v>
      </c>
      <c r="W205" s="92">
        <f t="shared" si="74"/>
        <v>9.442184459447639E-2</v>
      </c>
    </row>
    <row r="206" spans="1:23" x14ac:dyDescent="0.25">
      <c r="A206" s="81">
        <v>186</v>
      </c>
      <c r="B206" s="9">
        <f t="shared" si="72"/>
        <v>21.25</v>
      </c>
      <c r="C206" s="10">
        <f t="shared" si="67"/>
        <v>8.4852813742385666E-2</v>
      </c>
      <c r="D206" s="10">
        <f t="shared" si="75"/>
        <v>-0.51434526769443256</v>
      </c>
      <c r="E206" s="15">
        <f t="shared" si="76"/>
        <v>-0.85758320039535663</v>
      </c>
      <c r="F206" s="14">
        <f t="shared" si="66"/>
        <v>0.99999999999999989</v>
      </c>
      <c r="G206" s="14">
        <f t="shared" si="73"/>
        <v>1.7000000000000026</v>
      </c>
      <c r="H206" s="10" cm="1">
        <f t="array" ref="H206">+(1/Nx)*SUM(($D$21:$D$220)*COS(2*PI()*($B$21:$B$220)*($G206)))+(1/Nx)*SUM(($E$21:$E$220)*SIN(2*PI()*($B$21:$B$220)*($G206)))</f>
        <v>7.6882944455292079E-17</v>
      </c>
      <c r="I206" s="15" cm="1">
        <f t="array" ref="I206">(1/Nx)*SUM(($E$21:$E$220)*COS(2*PI()*($B$21:$B$220)*($G206)))-(1/Nx)*SUM(($D$21:$D$220)*SIN(2*PI()*($B$21:$B$220)*($G206)))</f>
        <v>-2.2508916952546091E-12</v>
      </c>
      <c r="J206" s="15">
        <f t="shared" si="58"/>
        <v>2.2508916965676416E-12</v>
      </c>
      <c r="K206" s="10">
        <f t="shared" si="68"/>
        <v>0</v>
      </c>
      <c r="L206" s="15">
        <f t="shared" si="69"/>
        <v>0</v>
      </c>
      <c r="M206" s="14">
        <f t="shared" si="70"/>
        <v>0</v>
      </c>
      <c r="N206" s="15">
        <f t="shared" si="59"/>
        <v>0</v>
      </c>
      <c r="O206" s="15">
        <f t="shared" si="60"/>
        <v>0</v>
      </c>
      <c r="P206" s="14">
        <f t="shared" si="61"/>
        <v>0</v>
      </c>
      <c r="Q206" s="10" cm="1">
        <f t="array" ref="Q206">+SUM(($N$21:$N$220)*COS(2*PI()*($B$21:$B$220)*($G206)))-SUM(($O$21:$O$220)*SIN(2*PI()*($B$21:$B$220)*($G206)))</f>
        <v>-0.3568272478560594</v>
      </c>
      <c r="R206" s="15" cm="1">
        <f t="array" ref="R206">SUM(($O$21:$O$220)*COS(2*PI()*($B$21:$B$220)*($G206)))+SUM(($N$21:$N$220)*SIN(2*PI()*($B$21:$B$220)*($G206)))</f>
        <v>-0.62559920410824377</v>
      </c>
      <c r="S206" s="15">
        <f t="shared" si="62"/>
        <v>0.72020833721458521</v>
      </c>
      <c r="T206" s="10">
        <f t="shared" si="63"/>
        <v>2.0891491787041581</v>
      </c>
      <c r="U206" s="15">
        <f t="shared" si="64"/>
        <v>8.3972903250267919E-2</v>
      </c>
      <c r="V206" s="14">
        <f t="shared" si="71"/>
        <v>-8.7991049211761654E-4</v>
      </c>
      <c r="W206" s="92">
        <f t="shared" si="74"/>
        <v>8.3972903250267919E-2</v>
      </c>
    </row>
    <row r="207" spans="1:23" x14ac:dyDescent="0.25">
      <c r="A207" s="81">
        <v>187</v>
      </c>
      <c r="B207" s="9">
        <f t="shared" si="72"/>
        <v>21.5</v>
      </c>
      <c r="C207" s="10">
        <f t="shared" si="67"/>
        <v>7.0534230275096824E-2</v>
      </c>
      <c r="D207" s="10">
        <f t="shared" si="75"/>
        <v>-0.18297740323861952</v>
      </c>
      <c r="E207" s="15">
        <f t="shared" si="76"/>
        <v>-0.983117119118598</v>
      </c>
      <c r="F207" s="14">
        <f t="shared" si="66"/>
        <v>1</v>
      </c>
      <c r="G207" s="14">
        <f t="shared" si="73"/>
        <v>1.7200000000000026</v>
      </c>
      <c r="H207" s="10" cm="1">
        <f t="array" ref="H207">+(1/Nx)*SUM(($D$21:$D$220)*COS(2*PI()*($B$21:$B$220)*($G207)))+(1/Nx)*SUM(($E$21:$E$220)*SIN(2*PI()*($B$21:$B$220)*($G207)))</f>
        <v>-1.040625918768967E-15</v>
      </c>
      <c r="I207" s="15" cm="1">
        <f t="array" ref="I207">(1/Nx)*SUM(($E$21:$E$220)*COS(2*PI()*($B$21:$B$220)*($G207)))-(1/Nx)*SUM(($D$21:$D$220)*SIN(2*PI()*($B$21:$B$220)*($G207)))</f>
        <v>-1.8324231021438212E-15</v>
      </c>
      <c r="J207" s="15">
        <f t="shared" si="58"/>
        <v>2.1072913249202498E-15</v>
      </c>
      <c r="K207" s="10">
        <f t="shared" si="68"/>
        <v>0</v>
      </c>
      <c r="L207" s="15">
        <f t="shared" si="69"/>
        <v>0</v>
      </c>
      <c r="M207" s="14">
        <f t="shared" si="70"/>
        <v>0</v>
      </c>
      <c r="N207" s="15">
        <f t="shared" si="59"/>
        <v>0</v>
      </c>
      <c r="O207" s="15">
        <f t="shared" si="60"/>
        <v>0</v>
      </c>
      <c r="P207" s="14">
        <f t="shared" si="61"/>
        <v>0</v>
      </c>
      <c r="Q207" s="10" cm="1">
        <f t="array" ref="Q207">+SUM(($N$21:$N$220)*COS(2*PI()*($B$21:$B$220)*($G207)))-SUM(($O$21:$O$220)*SIN(2*PI()*($B$21:$B$220)*($G207)))</f>
        <v>-0.13429299594058763</v>
      </c>
      <c r="R207" s="15" cm="1">
        <f t="array" ref="R207">SUM(($O$21:$O$220)*COS(2*PI()*($B$21:$B$220)*($G207)))+SUM(($N$21:$N$220)*SIN(2*PI()*($B$21:$B$220)*($G207)))</f>
        <v>-0.65170543223094235</v>
      </c>
      <c r="S207" s="15">
        <f t="shared" si="62"/>
        <v>0.66539806068098672</v>
      </c>
      <c r="T207" s="10">
        <f t="shared" si="63"/>
        <v>1.7740157509108245</v>
      </c>
      <c r="U207" s="15">
        <f t="shared" si="64"/>
        <v>7.130618269590859E-2</v>
      </c>
      <c r="V207" s="14">
        <f t="shared" si="71"/>
        <v>7.7195242081189717E-4</v>
      </c>
      <c r="W207" s="92">
        <f t="shared" si="74"/>
        <v>7.130618269590859E-2</v>
      </c>
    </row>
    <row r="208" spans="1:23" x14ac:dyDescent="0.25">
      <c r="A208" s="81">
        <v>188</v>
      </c>
      <c r="B208" s="9">
        <f t="shared" si="72"/>
        <v>21.75</v>
      </c>
      <c r="C208" s="10">
        <f t="shared" si="67"/>
        <v>5.4478859968745769E-2</v>
      </c>
      <c r="D208" s="10">
        <f t="shared" si="75"/>
        <v>0.21376262087818432</v>
      </c>
      <c r="E208" s="15">
        <f t="shared" si="76"/>
        <v>-0.9768856339998504</v>
      </c>
      <c r="F208" s="14">
        <f t="shared" si="66"/>
        <v>1</v>
      </c>
      <c r="G208" s="14">
        <f t="shared" si="73"/>
        <v>1.7400000000000027</v>
      </c>
      <c r="H208" s="10" cm="1">
        <f t="array" ref="H208">+(1/Nx)*SUM(($D$21:$D$220)*COS(2*PI()*($B$21:$B$220)*($G208)))+(1/Nx)*SUM(($E$21:$E$220)*SIN(2*PI()*($B$21:$B$220)*($G208)))</f>
        <v>2.1650042869580943E-15</v>
      </c>
      <c r="I208" s="15" cm="1">
        <f t="array" ref="I208">(1/Nx)*SUM(($E$21:$E$220)*COS(2*PI()*($B$21:$B$220)*($G208)))-(1/Nx)*SUM(($D$21:$D$220)*SIN(2*PI()*($B$21:$B$220)*($G208)))</f>
        <v>2.2397361743031754E-15</v>
      </c>
      <c r="J208" s="15">
        <f t="shared" si="58"/>
        <v>3.1150700944006301E-15</v>
      </c>
      <c r="K208" s="10">
        <f t="shared" si="68"/>
        <v>0</v>
      </c>
      <c r="L208" s="15">
        <f t="shared" si="69"/>
        <v>0</v>
      </c>
      <c r="M208" s="14">
        <f t="shared" si="70"/>
        <v>0</v>
      </c>
      <c r="N208" s="15">
        <f t="shared" si="59"/>
        <v>0</v>
      </c>
      <c r="O208" s="15">
        <f t="shared" si="60"/>
        <v>0</v>
      </c>
      <c r="P208" s="14">
        <f t="shared" si="61"/>
        <v>0</v>
      </c>
      <c r="Q208" s="10" cm="1">
        <f t="array" ref="Q208">+SUM(($N$21:$N$220)*COS(2*PI()*($B$21:$B$220)*($G208)))-SUM(($O$21:$O$220)*SIN(2*PI()*($B$21:$B$220)*($G208)))</f>
        <v>0.10168402354060035</v>
      </c>
      <c r="R208" s="15" cm="1">
        <f t="array" ref="R208">SUM(($O$21:$O$220)*COS(2*PI()*($B$21:$B$220)*($G208)))+SUM(($N$21:$N$220)*SIN(2*PI()*($B$21:$B$220)*($G208)))</f>
        <v>-0.60183352794248279</v>
      </c>
      <c r="S208" s="15">
        <f t="shared" si="62"/>
        <v>0.6103632000695165</v>
      </c>
      <c r="T208" s="10">
        <f t="shared" si="63"/>
        <v>1.4034199895614834</v>
      </c>
      <c r="U208" s="15">
        <f t="shared" si="64"/>
        <v>5.641016553735867E-2</v>
      </c>
      <c r="V208" s="14">
        <f t="shared" si="71"/>
        <v>1.9313055686130314E-3</v>
      </c>
      <c r="W208" s="92">
        <f t="shared" si="74"/>
        <v>5.641016553735867E-2</v>
      </c>
    </row>
    <row r="209" spans="1:23" x14ac:dyDescent="0.25">
      <c r="A209" s="81">
        <v>189</v>
      </c>
      <c r="B209" s="9">
        <f t="shared" si="72"/>
        <v>22</v>
      </c>
      <c r="C209" s="10">
        <f t="shared" si="67"/>
        <v>3.7082039324993953E-2</v>
      </c>
      <c r="D209" s="10">
        <f t="shared" si="75"/>
        <v>0.60378266406461911</v>
      </c>
      <c r="E209" s="15">
        <f t="shared" si="76"/>
        <v>-0.79714897890860481</v>
      </c>
      <c r="F209" s="14">
        <f t="shared" si="66"/>
        <v>1</v>
      </c>
      <c r="G209" s="14">
        <f t="shared" si="73"/>
        <v>1.7600000000000027</v>
      </c>
      <c r="H209" s="10" cm="1">
        <f t="array" ref="H209">+(1/Nx)*SUM(($D$21:$D$220)*COS(2*PI()*($B$21:$B$220)*($G209)))+(1/Nx)*SUM(($E$21:$E$220)*SIN(2*PI()*($B$21:$B$220)*($G209)))</f>
        <v>-1.4470369347208135E-15</v>
      </c>
      <c r="I209" s="15" cm="1">
        <f t="array" ref="I209">(1/Nx)*SUM(($E$21:$E$220)*COS(2*PI()*($B$21:$B$220)*($G209)))-(1/Nx)*SUM(($D$21:$D$220)*SIN(2*PI()*($B$21:$B$220)*($G209)))</f>
        <v>-2.4964752487477428E-15</v>
      </c>
      <c r="J209" s="15">
        <f t="shared" si="58"/>
        <v>2.885533669541271E-15</v>
      </c>
      <c r="K209" s="10">
        <f t="shared" si="68"/>
        <v>0</v>
      </c>
      <c r="L209" s="15">
        <f t="shared" si="69"/>
        <v>0</v>
      </c>
      <c r="M209" s="14">
        <f t="shared" si="70"/>
        <v>0</v>
      </c>
      <c r="N209" s="15">
        <f t="shared" si="59"/>
        <v>0</v>
      </c>
      <c r="O209" s="15">
        <f t="shared" si="60"/>
        <v>0</v>
      </c>
      <c r="P209" s="14">
        <f t="shared" si="61"/>
        <v>0</v>
      </c>
      <c r="Q209" s="10" cm="1">
        <f t="array" ref="Q209">+SUM(($N$21:$N$220)*COS(2*PI()*($B$21:$B$220)*($G209)))-SUM(($O$21:$O$220)*SIN(2*PI()*($B$21:$B$220)*($G209)))</f>
        <v>0.31388373122220242</v>
      </c>
      <c r="R209" s="15" cm="1">
        <f t="array" ref="R209">SUM(($O$21:$O$220)*COS(2*PI()*($B$21:$B$220)*($G209)))+SUM(($N$21:$N$220)*SIN(2*PI()*($B$21:$B$220)*($G209)))</f>
        <v>-0.465989935045524</v>
      </c>
      <c r="S209" s="15">
        <f t="shared" si="62"/>
        <v>0.56184483292961185</v>
      </c>
      <c r="T209" s="10">
        <f t="shared" si="63"/>
        <v>0.97801953547325193</v>
      </c>
      <c r="U209" s="15">
        <f t="shared" si="64"/>
        <v>3.9311285506240669E-2</v>
      </c>
      <c r="V209" s="14">
        <f t="shared" si="71"/>
        <v>2.2292461812468468E-3</v>
      </c>
      <c r="W209" s="92">
        <f t="shared" si="74"/>
        <v>3.9311285506240669E-2</v>
      </c>
    </row>
    <row r="210" spans="1:23" x14ac:dyDescent="0.25">
      <c r="A210" s="81">
        <v>190</v>
      </c>
      <c r="B210" s="9">
        <f t="shared" si="72"/>
        <v>22.25</v>
      </c>
      <c r="C210" s="10">
        <f t="shared" si="67"/>
        <v>1.8772135804827665E-2</v>
      </c>
      <c r="D210" s="10">
        <f t="shared" si="75"/>
        <v>0.89290981716861495</v>
      </c>
      <c r="E210" s="15">
        <f t="shared" si="76"/>
        <v>-0.45023555879551619</v>
      </c>
      <c r="F210" s="14">
        <f t="shared" si="66"/>
        <v>1</v>
      </c>
      <c r="G210" s="14">
        <f t="shared" si="73"/>
        <v>1.7800000000000027</v>
      </c>
      <c r="H210" s="10" cm="1">
        <f t="array" ref="H210">+(1/Nx)*SUM(($D$21:$D$220)*COS(2*PI()*($B$21:$B$220)*($G210)))+(1/Nx)*SUM(($E$21:$E$220)*SIN(2*PI()*($B$21:$B$220)*($G210)))</f>
        <v>8.8387630547970272E-16</v>
      </c>
      <c r="I210" s="15" cm="1">
        <f t="array" ref="I210">(1/Nx)*SUM(($E$21:$E$220)*COS(2*PI()*($B$21:$B$220)*($G210)))-(1/Nx)*SUM(($D$21:$D$220)*SIN(2*PI()*($B$21:$B$220)*($G210)))</f>
        <v>2.1006807404688744E-15</v>
      </c>
      <c r="J210" s="15">
        <f t="shared" si="58"/>
        <v>2.2790561416440156E-15</v>
      </c>
      <c r="K210" s="10">
        <f t="shared" si="68"/>
        <v>0</v>
      </c>
      <c r="L210" s="15">
        <f t="shared" si="69"/>
        <v>0</v>
      </c>
      <c r="M210" s="14">
        <f t="shared" si="70"/>
        <v>0</v>
      </c>
      <c r="N210" s="15">
        <f t="shared" si="59"/>
        <v>0</v>
      </c>
      <c r="O210" s="15">
        <f t="shared" si="60"/>
        <v>0</v>
      </c>
      <c r="P210" s="14">
        <f t="shared" si="61"/>
        <v>0</v>
      </c>
      <c r="Q210" s="10" cm="1">
        <f t="array" ref="Q210">+SUM(($N$21:$N$220)*COS(2*PI()*($B$21:$B$220)*($G210)))-SUM(($O$21:$O$220)*SIN(2*PI()*($B$21:$B$220)*($G210)))</f>
        <v>0.46217671872104893</v>
      </c>
      <c r="R210" s="15" cm="1">
        <f t="array" ref="R210">SUM(($O$21:$O$220)*COS(2*PI()*($B$21:$B$220)*($G210)))+SUM(($N$21:$N$220)*SIN(2*PI()*($B$21:$B$220)*($G210)))</f>
        <v>-0.25496522615535283</v>
      </c>
      <c r="S210" s="15">
        <f t="shared" si="62"/>
        <v>0.52783954557820489</v>
      </c>
      <c r="T210" s="10">
        <f t="shared" si="63"/>
        <v>0.50411814579161496</v>
      </c>
      <c r="U210" s="15">
        <f t="shared" si="64"/>
        <v>2.0262920769268035E-2</v>
      </c>
      <c r="V210" s="14">
        <f t="shared" si="71"/>
        <v>1.4907849644405001E-3</v>
      </c>
      <c r="W210" s="92">
        <f t="shared" si="74"/>
        <v>2.0262920769268035E-2</v>
      </c>
    </row>
    <row r="211" spans="1:23" x14ac:dyDescent="0.25">
      <c r="A211" s="81">
        <v>191</v>
      </c>
      <c r="B211" s="9">
        <f t="shared" si="72"/>
        <v>22.5</v>
      </c>
      <c r="C211" s="10">
        <f t="shared" si="67"/>
        <v>6.6158016565065473E-17</v>
      </c>
      <c r="D211" s="10">
        <f t="shared" si="75"/>
        <v>1</v>
      </c>
      <c r="E211" s="15">
        <f t="shared" si="76"/>
        <v>-1.6459353031974829E-15</v>
      </c>
      <c r="F211" s="14">
        <f t="shared" si="66"/>
        <v>1</v>
      </c>
      <c r="G211" s="14">
        <f t="shared" si="73"/>
        <v>1.8000000000000027</v>
      </c>
      <c r="H211" s="10" cm="1">
        <f t="array" ref="H211">+(1/Nx)*SUM(($D$21:$D$220)*COS(2*PI()*($B$21:$B$220)*($G211)))+(1/Nx)*SUM(($E$21:$E$220)*SIN(2*PI()*($B$21:$B$220)*($G211)))</f>
        <v>-1.8878315577453009E-13</v>
      </c>
      <c r="I211" s="15" cm="1">
        <f t="array" ref="I211">(1/Nx)*SUM(($E$21:$E$220)*COS(2*PI()*($B$21:$B$220)*($G211)))-(1/Nx)*SUM(($D$21:$D$220)*SIN(2*PI()*($B$21:$B$220)*($G211)))</f>
        <v>-1.3450351943333774E-15</v>
      </c>
      <c r="J211" s="15">
        <f t="shared" si="58"/>
        <v>1.8878794724204322E-13</v>
      </c>
      <c r="K211" s="10">
        <f t="shared" si="68"/>
        <v>0</v>
      </c>
      <c r="L211" s="15">
        <f t="shared" si="69"/>
        <v>0</v>
      </c>
      <c r="M211" s="14">
        <f t="shared" si="70"/>
        <v>0</v>
      </c>
      <c r="N211" s="15">
        <f t="shared" si="59"/>
        <v>0</v>
      </c>
      <c r="O211" s="15">
        <f t="shared" si="60"/>
        <v>0</v>
      </c>
      <c r="P211" s="14">
        <f t="shared" si="61"/>
        <v>0</v>
      </c>
      <c r="Q211" s="10" cm="1">
        <f t="array" ref="Q211">+SUM(($N$21:$N$220)*COS(2*PI()*($B$21:$B$220)*($G211)))-SUM(($O$21:$O$220)*SIN(2*PI()*($B$21:$B$220)*($G211)))</f>
        <v>0.51550772792809374</v>
      </c>
      <c r="R211" s="15" cm="1">
        <f t="array" ref="R211">SUM(($O$21:$O$220)*COS(2*PI()*($B$21:$B$220)*($G211)))+SUM(($N$21:$N$220)*SIN(2*PI()*($B$21:$B$220)*($G211)))</f>
        <v>-8.0279320236967261E-14</v>
      </c>
      <c r="S211" s="15">
        <f t="shared" si="62"/>
        <v>0.51550772792809374</v>
      </c>
      <c r="T211" s="10">
        <f t="shared" si="63"/>
        <v>1.5572864554256522E-13</v>
      </c>
      <c r="U211" s="15">
        <f t="shared" si="64"/>
        <v>6.2594795138336611E-15</v>
      </c>
      <c r="V211" s="14">
        <f t="shared" si="71"/>
        <v>6.3237033137230125E-15</v>
      </c>
      <c r="W211" s="92">
        <f t="shared" si="74"/>
        <v>6.2594795138336611E-15</v>
      </c>
    </row>
    <row r="212" spans="1:23" x14ac:dyDescent="0.25">
      <c r="A212" s="81">
        <v>192</v>
      </c>
      <c r="B212" s="9">
        <f t="shared" si="72"/>
        <v>22.75</v>
      </c>
      <c r="C212" s="10">
        <f t="shared" si="67"/>
        <v>-1.8772135804827533E-2</v>
      </c>
      <c r="D212" s="10">
        <f t="shared" si="75"/>
        <v>0.89290981716861639</v>
      </c>
      <c r="E212" s="15">
        <f t="shared" si="76"/>
        <v>0.45023555879551319</v>
      </c>
      <c r="F212" s="14">
        <f t="shared" si="66"/>
        <v>1</v>
      </c>
      <c r="G212" s="14">
        <f t="shared" si="73"/>
        <v>1.8200000000000027</v>
      </c>
      <c r="H212" s="10" cm="1">
        <f t="array" ref="H212">+(1/Nx)*SUM(($D$21:$D$220)*COS(2*PI()*($B$21:$B$220)*($G212)))+(1/Nx)*SUM(($E$21:$E$220)*SIN(2*PI()*($B$21:$B$220)*($G212)))</f>
        <v>2.8105989757776225E-16</v>
      </c>
      <c r="I212" s="15" cm="1">
        <f t="array" ref="I212">(1/Nx)*SUM(($E$21:$E$220)*COS(2*PI()*($B$21:$B$220)*($G212)))-(1/Nx)*SUM(($D$21:$D$220)*SIN(2*PI()*($B$21:$B$220)*($G212)))</f>
        <v>2.4945323584546486E-15</v>
      </c>
      <c r="J212" s="15">
        <f t="shared" si="58"/>
        <v>2.5103159867641632E-15</v>
      </c>
      <c r="K212" s="10">
        <f t="shared" si="68"/>
        <v>0</v>
      </c>
      <c r="L212" s="15">
        <f t="shared" si="69"/>
        <v>0</v>
      </c>
      <c r="M212" s="14">
        <f t="shared" si="70"/>
        <v>0</v>
      </c>
      <c r="N212" s="15">
        <f t="shared" si="59"/>
        <v>0</v>
      </c>
      <c r="O212" s="15">
        <f t="shared" si="60"/>
        <v>0</v>
      </c>
      <c r="P212" s="14">
        <f t="shared" si="61"/>
        <v>0</v>
      </c>
      <c r="Q212" s="10" cm="1">
        <f t="array" ref="Q212">+SUM(($N$21:$N$220)*COS(2*PI()*($B$21:$B$220)*($G212)))-SUM(($O$21:$O$220)*SIN(2*PI()*($B$21:$B$220)*($G212)))</f>
        <v>0.46217671872112875</v>
      </c>
      <c r="R212" s="15" cm="1">
        <f t="array" ref="R212">SUM(($O$21:$O$220)*COS(2*PI()*($B$21:$B$220)*($G212)))+SUM(($N$21:$N$220)*SIN(2*PI()*($B$21:$B$220)*($G212)))</f>
        <v>0.25496522615520556</v>
      </c>
      <c r="S212" s="15">
        <f t="shared" si="62"/>
        <v>0.52783954557820356</v>
      </c>
      <c r="T212" s="10">
        <f t="shared" si="63"/>
        <v>-0.50411814579129754</v>
      </c>
      <c r="U212" s="15">
        <f t="shared" si="64"/>
        <v>-2.0262920769255278E-2</v>
      </c>
      <c r="V212" s="14">
        <f t="shared" si="71"/>
        <v>-1.4907849644276141E-3</v>
      </c>
      <c r="W212" s="92">
        <f t="shared" si="74"/>
        <v>-2.0262920769255278E-2</v>
      </c>
    </row>
    <row r="213" spans="1:23" x14ac:dyDescent="0.25">
      <c r="A213" s="81">
        <v>193</v>
      </c>
      <c r="B213" s="9">
        <f t="shared" si="72"/>
        <v>23</v>
      </c>
      <c r="C213" s="10">
        <f t="shared" ref="C213:C220" si="77">+bo*COS(2*PI()*B213/Period) + ($E$10*0.5*(1-SIGN(0.66+COS(2*PI()*B213/Period)))) * IF(ABS(B213)&lt;=(Period),1,0)  - TAN(RADIANS(Tilt))*$B213</f>
        <v>-3.7082039324993626E-2</v>
      </c>
      <c r="D213" s="10">
        <f t="shared" si="75"/>
        <v>0.60378266406462555</v>
      </c>
      <c r="E213" s="15">
        <f t="shared" si="76"/>
        <v>0.79714897890859993</v>
      </c>
      <c r="F213" s="14">
        <f t="shared" si="66"/>
        <v>1</v>
      </c>
      <c r="G213" s="14">
        <f t="shared" si="73"/>
        <v>1.8400000000000027</v>
      </c>
      <c r="H213" s="10" cm="1">
        <f t="array" ref="H213">+(1/Nx)*SUM(($D$21:$D$220)*COS(2*PI()*($B$21:$B$220)*($G213)))+(1/Nx)*SUM(($E$21:$E$220)*SIN(2*PI()*($B$21:$B$220)*($G213)))</f>
        <v>1.7978674105023626E-16</v>
      </c>
      <c r="I213" s="15" cm="1">
        <f t="array" ref="I213">(1/Nx)*SUM(($E$21:$E$220)*COS(2*PI()*($B$21:$B$220)*($G213)))-(1/Nx)*SUM(($D$21:$D$220)*SIN(2*PI()*($B$21:$B$220)*($G213)))</f>
        <v>-2.6927071683502391E-15</v>
      </c>
      <c r="J213" s="15">
        <f t="shared" si="58"/>
        <v>2.6987024968940588E-15</v>
      </c>
      <c r="K213" s="10">
        <f t="shared" ref="K213:K220" si="78">+$M213*COS(IF((ABS($G213)*λ&lt;1),(2*PI()/λ)*zoffs*SQRT(1-(ABS($G213)*λ)^2),0))</f>
        <v>0</v>
      </c>
      <c r="L213" s="15">
        <f t="shared" ref="L213:L220" si="79">+$M213*SIN(IF((ABS($G213)*λ&lt;1),(2*PI()/λ)*zoffs*SQRT(1-(ABS($G213)*λ)^2),0))</f>
        <v>0</v>
      </c>
      <c r="M213" s="14">
        <f t="shared" ref="M213:M220" si="80">+IF(ABS(G213)&lt;fmax,(2/PI())*(ACOS(ABS(G213)/fmax)-(ABS(G213)/fmax)*SQRT(1-(ABS(G213)/fmax)^2) ),0)*IF(q,1,0)+IF(NOT(q),1,0)*IF(ABS(G213)/fmax&lt;=1,1,0)</f>
        <v>0</v>
      </c>
      <c r="N213" s="15">
        <f t="shared" si="59"/>
        <v>0</v>
      </c>
      <c r="O213" s="15">
        <f t="shared" si="60"/>
        <v>0</v>
      </c>
      <c r="P213" s="14">
        <f t="shared" si="61"/>
        <v>0</v>
      </c>
      <c r="Q213" s="10" cm="1">
        <f t="array" ref="Q213">+SUM(($N$21:$N$220)*COS(2*PI()*($B$21:$B$220)*($G213)))-SUM(($O$21:$O$220)*SIN(2*PI()*($B$21:$B$220)*($G213)))</f>
        <v>0.31388373122234875</v>
      </c>
      <c r="R213" s="15" cm="1">
        <f t="array" ref="R213">SUM(($O$21:$O$220)*COS(2*PI()*($B$21:$B$220)*($G213)))+SUM(($N$21:$N$220)*SIN(2*PI()*($B$21:$B$220)*($G213)))</f>
        <v>0.46598993504542158</v>
      </c>
      <c r="S213" s="15">
        <f t="shared" si="62"/>
        <v>0.56184483292960874</v>
      </c>
      <c r="T213" s="10">
        <f t="shared" si="63"/>
        <v>-0.97801953547293408</v>
      </c>
      <c r="U213" s="15">
        <f t="shared" si="64"/>
        <v>-3.9311285506227887E-2</v>
      </c>
      <c r="V213" s="14">
        <f t="shared" ref="V213:V220" si="81">+(W213-C213)-(AVERAGE($W$21:$W$220)-AVERAGE($C$21:$C$220))</f>
        <v>-2.2292461812341304E-3</v>
      </c>
      <c r="W213" s="92">
        <f t="shared" si="74"/>
        <v>-3.9311285506227887E-2</v>
      </c>
    </row>
    <row r="214" spans="1:23" x14ac:dyDescent="0.25">
      <c r="A214" s="81">
        <v>194</v>
      </c>
      <c r="B214" s="9">
        <f t="shared" ref="B214:B220" si="82">+B213+$J$9</f>
        <v>23.25</v>
      </c>
      <c r="C214" s="10">
        <f t="shared" si="77"/>
        <v>-5.4478859968745456E-2</v>
      </c>
      <c r="D214" s="10">
        <f t="shared" si="75"/>
        <v>0.21376262087819212</v>
      </c>
      <c r="E214" s="15">
        <f t="shared" si="76"/>
        <v>0.97688563399984862</v>
      </c>
      <c r="F214" s="14">
        <f t="shared" si="66"/>
        <v>1</v>
      </c>
      <c r="G214" s="14">
        <f t="shared" ref="G214:G220" si="83">+G213+$J$10</f>
        <v>1.8600000000000028</v>
      </c>
      <c r="H214" s="10" cm="1">
        <f t="array" ref="H214">+(1/Nx)*SUM(($D$21:$D$220)*COS(2*PI()*($B$21:$B$220)*($G214)))+(1/Nx)*SUM(($E$21:$E$220)*SIN(2*PI()*($B$21:$B$220)*($G214)))</f>
        <v>-2.2707530300536401E-16</v>
      </c>
      <c r="I214" s="15" cm="1">
        <f t="array" ref="I214">(1/Nx)*SUM(($E$21:$E$220)*COS(2*PI()*($B$21:$B$220)*($G214)))-(1/Nx)*SUM(($D$21:$D$220)*SIN(2*PI()*($B$21:$B$220)*($G214)))</f>
        <v>1.6212031717088851E-15</v>
      </c>
      <c r="J214" s="15">
        <f t="shared" ref="J214:J220" si="84">+SQRT(H214^2+I214^2)</f>
        <v>1.63702868551346E-15</v>
      </c>
      <c r="K214" s="10">
        <f t="shared" si="78"/>
        <v>0</v>
      </c>
      <c r="L214" s="15">
        <f t="shared" si="79"/>
        <v>0</v>
      </c>
      <c r="M214" s="14">
        <f t="shared" si="80"/>
        <v>0</v>
      </c>
      <c r="N214" s="15">
        <f t="shared" ref="N214:N220" si="85">+H214*K214-I214*L214</f>
        <v>0</v>
      </c>
      <c r="O214" s="15">
        <f t="shared" ref="O214:O220" si="86">+I214*K214+H214*L214</f>
        <v>0</v>
      </c>
      <c r="P214" s="14">
        <f t="shared" ref="P214:P220" si="87">+SQRT(N214^2+O214^2)</f>
        <v>0</v>
      </c>
      <c r="Q214" s="10" cm="1">
        <f t="array" ref="Q214">+SUM(($N$21:$N$220)*COS(2*PI()*($B$21:$B$220)*($G214)))-SUM(($O$21:$O$220)*SIN(2*PI()*($B$21:$B$220)*($G214)))</f>
        <v>0.10168402354079058</v>
      </c>
      <c r="R214" s="15" cm="1">
        <f t="array" ref="R214">SUM(($O$21:$O$220)*COS(2*PI()*($B$21:$B$220)*($G214)))+SUM(($N$21:$N$220)*SIN(2*PI()*($B$21:$B$220)*($G214)))</f>
        <v>0.60183352794244749</v>
      </c>
      <c r="S214" s="15">
        <f t="shared" ref="S214:S220" si="88">+SQRT(Q214^2+R214^2)</f>
        <v>0.61036320006951339</v>
      </c>
      <c r="T214" s="10">
        <f t="shared" ref="T214:T220" si="89">-ATAN2(Q214,R214)</f>
        <v>-1.4034199895611665</v>
      </c>
      <c r="U214" s="15">
        <f t="shared" ref="U214:U220" si="90">+W214-($W$17)</f>
        <v>-5.641016553734593E-2</v>
      </c>
      <c r="V214" s="14">
        <f t="shared" si="81"/>
        <v>-1.9313055686003432E-3</v>
      </c>
      <c r="W214" s="92">
        <f t="shared" ref="W214:W220" si="91">+(λ*Ω/(4*PI()))*$T214-(λ*Ω/2)*ROUND(((λ*Ω/(4*PI()))*$T214-$W213)/(Ω*λ/2),0)</f>
        <v>-5.641016553734593E-2</v>
      </c>
    </row>
    <row r="215" spans="1:23" x14ac:dyDescent="0.25">
      <c r="A215" s="81">
        <v>195</v>
      </c>
      <c r="B215" s="9">
        <f t="shared" si="82"/>
        <v>23.5</v>
      </c>
      <c r="C215" s="10">
        <f t="shared" si="77"/>
        <v>-7.0534230275096893E-2</v>
      </c>
      <c r="D215" s="10">
        <f t="shared" si="75"/>
        <v>-0.18297740323862083</v>
      </c>
      <c r="E215" s="15">
        <f t="shared" si="76"/>
        <v>0.98311711911859778</v>
      </c>
      <c r="F215" s="14">
        <f t="shared" ref="F215:F220" si="92">+SQRT(D215^2+E215^2)</f>
        <v>1</v>
      </c>
      <c r="G215" s="14">
        <f t="shared" si="83"/>
        <v>1.8800000000000028</v>
      </c>
      <c r="H215" s="10" cm="1">
        <f t="array" ref="H215">+(1/Nx)*SUM(($D$21:$D$220)*COS(2*PI()*($B$21:$B$220)*($G215)))+(1/Nx)*SUM(($E$21:$E$220)*SIN(2*PI()*($B$21:$B$220)*($G215)))</f>
        <v>-8.912662274873639E-16</v>
      </c>
      <c r="I215" s="15" cm="1">
        <f t="array" ref="I215">(1/Nx)*SUM(($E$21:$E$220)*COS(2*PI()*($B$21:$B$220)*($G215)))-(1/Nx)*SUM(($D$21:$D$220)*SIN(2*PI()*($B$21:$B$220)*($G215)))</f>
        <v>-2.7221280785028054E-15</v>
      </c>
      <c r="J215" s="15">
        <f t="shared" si="84"/>
        <v>2.8643213444082933E-15</v>
      </c>
      <c r="K215" s="10">
        <f t="shared" si="78"/>
        <v>0</v>
      </c>
      <c r="L215" s="15">
        <f t="shared" si="79"/>
        <v>0</v>
      </c>
      <c r="M215" s="14">
        <f t="shared" si="80"/>
        <v>0</v>
      </c>
      <c r="N215" s="15">
        <f t="shared" si="85"/>
        <v>0</v>
      </c>
      <c r="O215" s="15">
        <f t="shared" si="86"/>
        <v>0</v>
      </c>
      <c r="P215" s="14">
        <f t="shared" si="87"/>
        <v>0</v>
      </c>
      <c r="Q215" s="10" cm="1">
        <f t="array" ref="Q215">+SUM(($N$21:$N$220)*COS(2*PI()*($B$21:$B$220)*($G215)))-SUM(($O$21:$O$220)*SIN(2*PI()*($B$21:$B$220)*($G215)))</f>
        <v>-0.13429299594037952</v>
      </c>
      <c r="R215" s="15" cm="1">
        <f t="array" ref="R215">SUM(($O$21:$O$220)*COS(2*PI()*($B$21:$B$220)*($G215)))+SUM(($N$21:$N$220)*SIN(2*PI()*($B$21:$B$220)*($G215)))</f>
        <v>0.65170543223098487</v>
      </c>
      <c r="S215" s="15">
        <f t="shared" si="88"/>
        <v>0.66539806068098639</v>
      </c>
      <c r="T215" s="10">
        <f t="shared" si="89"/>
        <v>-1.7740157509105052</v>
      </c>
      <c r="U215" s="15">
        <f t="shared" si="90"/>
        <v>-7.1306182695895753E-2</v>
      </c>
      <c r="V215" s="14">
        <f t="shared" si="81"/>
        <v>-7.7195242079872997E-4</v>
      </c>
      <c r="W215" s="92">
        <f t="shared" si="91"/>
        <v>-7.1306182695895753E-2</v>
      </c>
    </row>
    <row r="216" spans="1:23" x14ac:dyDescent="0.25">
      <c r="A216" s="81">
        <v>196</v>
      </c>
      <c r="B216" s="9">
        <f t="shared" si="82"/>
        <v>23.75</v>
      </c>
      <c r="C216" s="10">
        <f t="shared" si="77"/>
        <v>-8.4852813742385735E-2</v>
      </c>
      <c r="D216" s="10">
        <f t="shared" si="75"/>
        <v>-0.51434526769443412</v>
      </c>
      <c r="E216" s="15">
        <f t="shared" si="76"/>
        <v>0.85758320039535574</v>
      </c>
      <c r="F216" s="14">
        <f t="shared" si="92"/>
        <v>1</v>
      </c>
      <c r="G216" s="14">
        <f t="shared" si="83"/>
        <v>1.9000000000000028</v>
      </c>
      <c r="H216" s="10" cm="1">
        <f t="array" ref="H216">+(1/Nx)*SUM(($D$21:$D$220)*COS(2*PI()*($B$21:$B$220)*($G216)))+(1/Nx)*SUM(($E$21:$E$220)*SIN(2*PI()*($B$21:$B$220)*($G216)))</f>
        <v>5.955652637723575E-16</v>
      </c>
      <c r="I216" s="15" cm="1">
        <f t="array" ref="I216">(1/Nx)*SUM(($E$21:$E$220)*COS(2*PI()*($B$21:$B$220)*($G216)))-(1/Nx)*SUM(($D$21:$D$220)*SIN(2*PI()*($B$21:$B$220)*($G216)))</f>
        <v>1.7655876760613865E-14</v>
      </c>
      <c r="J216" s="15">
        <f t="shared" si="84"/>
        <v>1.7665918661915009E-14</v>
      </c>
      <c r="K216" s="10">
        <f t="shared" si="78"/>
        <v>0</v>
      </c>
      <c r="L216" s="15">
        <f t="shared" si="79"/>
        <v>0</v>
      </c>
      <c r="M216" s="14">
        <f t="shared" si="80"/>
        <v>0</v>
      </c>
      <c r="N216" s="15">
        <f t="shared" si="85"/>
        <v>0</v>
      </c>
      <c r="O216" s="15">
        <f t="shared" si="86"/>
        <v>0</v>
      </c>
      <c r="P216" s="14">
        <f t="shared" si="87"/>
        <v>0</v>
      </c>
      <c r="Q216" s="10" cm="1">
        <f t="array" ref="Q216">+SUM(($N$21:$N$220)*COS(2*PI()*($B$21:$B$220)*($G216)))-SUM(($O$21:$O$220)*SIN(2*PI()*($B$21:$B$220)*($G216)))</f>
        <v>-0.35682724785585673</v>
      </c>
      <c r="R216" s="15" cm="1">
        <f t="array" ref="R216">SUM(($O$21:$O$220)*COS(2*PI()*($B$21:$B$220)*($G216)))+SUM(($N$21:$N$220)*SIN(2*PI()*($B$21:$B$220)*($G216)))</f>
        <v>0.62559920410836245</v>
      </c>
      <c r="S216" s="15">
        <f t="shared" si="88"/>
        <v>0.72020833721458788</v>
      </c>
      <c r="T216" s="10">
        <f t="shared" si="89"/>
        <v>-2.0891491787038321</v>
      </c>
      <c r="U216" s="15">
        <f t="shared" si="90"/>
        <v>-8.3972903250254818E-2</v>
      </c>
      <c r="V216" s="14">
        <f t="shared" si="81"/>
        <v>8.7991049213104742E-4</v>
      </c>
      <c r="W216" s="92">
        <f t="shared" si="91"/>
        <v>-8.3972903250254818E-2</v>
      </c>
    </row>
    <row r="217" spans="1:23" x14ac:dyDescent="0.25">
      <c r="A217" s="81">
        <v>197</v>
      </c>
      <c r="B217" s="9">
        <f t="shared" si="82"/>
        <v>24</v>
      </c>
      <c r="C217" s="10">
        <f t="shared" si="77"/>
        <v>-9.7082039324993652E-2</v>
      </c>
      <c r="D217" s="10">
        <f t="shared" si="75"/>
        <v>-0.74763454986912148</v>
      </c>
      <c r="E217" s="15">
        <f t="shared" si="76"/>
        <v>0.6641103672146641</v>
      </c>
      <c r="F217" s="14">
        <f t="shared" si="92"/>
        <v>1</v>
      </c>
      <c r="G217" s="14">
        <f t="shared" si="83"/>
        <v>1.9200000000000028</v>
      </c>
      <c r="H217" s="10" cm="1">
        <f t="array" ref="H217">+(1/Nx)*SUM(($D$21:$D$220)*COS(2*PI()*($B$21:$B$220)*($G217)))+(1/Nx)*SUM(($E$21:$E$220)*SIN(2*PI()*($B$21:$B$220)*($G217)))</f>
        <v>-4.6072520798468025E-16</v>
      </c>
      <c r="I217" s="15" cm="1">
        <f t="array" ref="I217">(1/Nx)*SUM(($E$21:$E$220)*COS(2*PI()*($B$21:$B$220)*($G217)))-(1/Nx)*SUM(($D$21:$D$220)*SIN(2*PI()*($B$21:$B$220)*($G217)))</f>
        <v>-3.2685659734355E-15</v>
      </c>
      <c r="J217" s="15">
        <f t="shared" si="84"/>
        <v>3.3008773439758229E-15</v>
      </c>
      <c r="K217" s="10">
        <f t="shared" si="78"/>
        <v>0</v>
      </c>
      <c r="L217" s="15">
        <f t="shared" si="79"/>
        <v>0</v>
      </c>
      <c r="M217" s="14">
        <f t="shared" si="80"/>
        <v>0</v>
      </c>
      <c r="N217" s="15">
        <f t="shared" si="85"/>
        <v>0</v>
      </c>
      <c r="O217" s="15">
        <f t="shared" si="86"/>
        <v>0</v>
      </c>
      <c r="P217" s="14">
        <f t="shared" si="87"/>
        <v>0</v>
      </c>
      <c r="Q217" s="10" cm="1">
        <f t="array" ref="Q217">+SUM(($N$21:$N$220)*COS(2*PI()*($B$21:$B$220)*($G217)))-SUM(($O$21:$O$220)*SIN(2*PI()*($B$21:$B$220)*($G217)))</f>
        <v>-0.54049878513318628</v>
      </c>
      <c r="R217" s="15" cm="1">
        <f t="array" ref="R217">SUM(($O$21:$O$220)*COS(2*PI()*($B$21:$B$220)*($G217)))+SUM(($N$21:$N$220)*SIN(2*PI()*($B$21:$B$220)*($G217)))</f>
        <v>0.54821536943136118</v>
      </c>
      <c r="S217" s="15">
        <f t="shared" si="88"/>
        <v>0.7698564983236903</v>
      </c>
      <c r="T217" s="10">
        <f t="shared" si="89"/>
        <v>-2.3491068124481602</v>
      </c>
      <c r="U217" s="15">
        <f t="shared" si="90"/>
        <v>-9.4421844594463289E-2</v>
      </c>
      <c r="V217" s="14">
        <f t="shared" si="81"/>
        <v>2.6601947305304936E-3</v>
      </c>
      <c r="W217" s="92">
        <f t="shared" si="91"/>
        <v>-9.4421844594463289E-2</v>
      </c>
    </row>
    <row r="218" spans="1:23" x14ac:dyDescent="0.25">
      <c r="A218" s="81">
        <v>198</v>
      </c>
      <c r="B218" s="9">
        <f t="shared" si="82"/>
        <v>24.25</v>
      </c>
      <c r="C218" s="10">
        <f t="shared" si="77"/>
        <v>-0.10692078290260407</v>
      </c>
      <c r="D218" s="10">
        <f t="shared" si="75"/>
        <v>-0.88628891770003648</v>
      </c>
      <c r="E218" s="15">
        <f t="shared" si="76"/>
        <v>0.4631327610546439</v>
      </c>
      <c r="F218" s="14">
        <f t="shared" si="92"/>
        <v>1</v>
      </c>
      <c r="G218" s="14">
        <f t="shared" si="83"/>
        <v>1.9400000000000028</v>
      </c>
      <c r="H218" s="10" cm="1">
        <f t="array" ref="H218">+(1/Nx)*SUM(($D$21:$D$220)*COS(2*PI()*($B$21:$B$220)*($G218)))+(1/Nx)*SUM(($E$21:$E$220)*SIN(2*PI()*($B$21:$B$220)*($G218)))</f>
        <v>1.5504958428280701E-16</v>
      </c>
      <c r="I218" s="15" cm="1">
        <f t="array" ref="I218">(1/Nx)*SUM(($E$21:$E$220)*COS(2*PI()*($B$21:$B$220)*($G218)))-(1/Nx)*SUM(($D$21:$D$220)*SIN(2*PI()*($B$21:$B$220)*($G218)))</f>
        <v>3.1075142459258134E-15</v>
      </c>
      <c r="J218" s="15">
        <f t="shared" si="84"/>
        <v>3.1113799450112402E-15</v>
      </c>
      <c r="K218" s="10">
        <f t="shared" si="78"/>
        <v>0</v>
      </c>
      <c r="L218" s="15">
        <f t="shared" si="79"/>
        <v>0</v>
      </c>
      <c r="M218" s="14">
        <f t="shared" si="80"/>
        <v>0</v>
      </c>
      <c r="N218" s="15">
        <f t="shared" si="85"/>
        <v>0</v>
      </c>
      <c r="O218" s="15">
        <f t="shared" si="86"/>
        <v>0</v>
      </c>
      <c r="P218" s="14">
        <f t="shared" si="87"/>
        <v>0</v>
      </c>
      <c r="Q218" s="10" cm="1">
        <f t="array" ref="Q218">+SUM(($N$21:$N$220)*COS(2*PI()*($B$21:$B$220)*($G218)))-SUM(($O$21:$O$220)*SIN(2*PI()*($B$21:$B$220)*($G218)))</f>
        <v>-0.67473189679660761</v>
      </c>
      <c r="R218" s="15" cm="1">
        <f t="array" ref="R218">SUM(($O$21:$O$220)*COS(2*PI()*($B$21:$B$220)*($G218)))+SUM(($N$21:$N$220)*SIN(2*PI()*($B$21:$B$220)*($G218)))</f>
        <v>0.44997303983102227</v>
      </c>
      <c r="S218" s="15">
        <f t="shared" si="88"/>
        <v>0.81101101665114184</v>
      </c>
      <c r="T218" s="10">
        <f t="shared" si="89"/>
        <v>-2.5534343373812201</v>
      </c>
      <c r="U218" s="15">
        <f t="shared" si="90"/>
        <v>-0.10263474564407295</v>
      </c>
      <c r="V218" s="14">
        <f t="shared" si="81"/>
        <v>4.2860372585312497E-3</v>
      </c>
      <c r="W218" s="92">
        <f t="shared" si="91"/>
        <v>-0.10263474564407295</v>
      </c>
    </row>
    <row r="219" spans="1:23" x14ac:dyDescent="0.25">
      <c r="A219" s="81">
        <v>199</v>
      </c>
      <c r="B219" s="9">
        <f t="shared" si="82"/>
        <v>24.5</v>
      </c>
      <c r="C219" s="10">
        <f t="shared" si="77"/>
        <v>-0.11412678195541834</v>
      </c>
      <c r="D219" s="10">
        <f t="shared" si="75"/>
        <v>-0.95466924619160798</v>
      </c>
      <c r="E219" s="15">
        <f t="shared" si="76"/>
        <v>0.29766865870619802</v>
      </c>
      <c r="F219" s="14">
        <f t="shared" si="92"/>
        <v>1</v>
      </c>
      <c r="G219" s="14">
        <f t="shared" si="83"/>
        <v>1.9600000000000029</v>
      </c>
      <c r="H219" s="10" cm="1">
        <f t="array" ref="H219">+(1/Nx)*SUM(($D$21:$D$220)*COS(2*PI()*($B$21:$B$220)*($G219)))+(1/Nx)*SUM(($E$21:$E$220)*SIN(2*PI()*($B$21:$B$220)*($G219)))</f>
        <v>-4.5652717717281635E-16</v>
      </c>
      <c r="I219" s="15" cm="1">
        <f t="array" ref="I219">(1/Nx)*SUM(($E$21:$E$220)*COS(2*PI()*($B$21:$B$220)*($G219)))-(1/Nx)*SUM(($D$21:$D$220)*SIN(2*PI()*($B$21:$B$220)*($G219)))</f>
        <v>-2.1141768891119743E-15</v>
      </c>
      <c r="J219" s="15">
        <f t="shared" si="84"/>
        <v>2.1629056803181605E-15</v>
      </c>
      <c r="K219" s="10">
        <f t="shared" si="78"/>
        <v>0</v>
      </c>
      <c r="L219" s="15">
        <f t="shared" si="79"/>
        <v>0</v>
      </c>
      <c r="M219" s="14">
        <f t="shared" si="80"/>
        <v>0</v>
      </c>
      <c r="N219" s="15">
        <f t="shared" si="85"/>
        <v>0</v>
      </c>
      <c r="O219" s="15">
        <f t="shared" si="86"/>
        <v>0</v>
      </c>
      <c r="P219" s="14">
        <f t="shared" si="87"/>
        <v>0</v>
      </c>
      <c r="Q219" s="10" cm="1">
        <f t="array" ref="Q219">+SUM(($N$21:$N$220)*COS(2*PI()*($B$21:$B$220)*($G219)))-SUM(($O$21:$O$220)*SIN(2*PI()*($B$21:$B$220)*($G219)))</f>
        <v>-0.76116921811896288</v>
      </c>
      <c r="R219" s="15" cm="1">
        <f t="array" ref="R219">SUM(($O$21:$O$220)*COS(2*PI()*($B$21:$B$220)*($G219)))+SUM(($N$21:$N$220)*SIN(2*PI()*($B$21:$B$220)*($G219)))</f>
        <v>0.35896575930578895</v>
      </c>
      <c r="S219" s="15">
        <f t="shared" si="88"/>
        <v>0.8415669878065648</v>
      </c>
      <c r="T219" s="10">
        <f t="shared" si="89"/>
        <v>-2.700923831938336</v>
      </c>
      <c r="U219" s="15">
        <f t="shared" si="90"/>
        <v>-0.10856305425081293</v>
      </c>
      <c r="V219" s="14">
        <f t="shared" si="81"/>
        <v>5.5637277046055363E-3</v>
      </c>
      <c r="W219" s="92">
        <f t="shared" si="91"/>
        <v>-0.10856305425081293</v>
      </c>
    </row>
    <row r="220" spans="1:23" ht="15.75" thickBot="1" x14ac:dyDescent="0.3">
      <c r="A220" s="81">
        <v>200</v>
      </c>
      <c r="B220" s="16">
        <f t="shared" si="82"/>
        <v>24.75</v>
      </c>
      <c r="C220" s="104">
        <f t="shared" si="77"/>
        <v>-0.11852260087141653</v>
      </c>
      <c r="D220" s="17">
        <f t="shared" si="75"/>
        <v>-0.98145495284324347</v>
      </c>
      <c r="E220" s="18">
        <f t="shared" si="76"/>
        <v>0.19169291989916271</v>
      </c>
      <c r="F220" s="19">
        <f t="shared" si="92"/>
        <v>1</v>
      </c>
      <c r="G220" s="19">
        <f t="shared" si="83"/>
        <v>1.9800000000000029</v>
      </c>
      <c r="H220" s="17" cm="1">
        <f t="array" ref="H220">+(1/Nx)*SUM(($D$21:$D$220)*COS(2*PI()*($B$21:$B$220)*($G220)))+(1/Nx)*SUM(($E$21:$E$220)*SIN(2*PI()*($B$21:$B$220)*($G220)))</f>
        <v>1.6407361580483838E-15</v>
      </c>
      <c r="I220" s="18" cm="1">
        <f t="array" ref="I220">(1/Nx)*SUM(($E$21:$E$220)*COS(2*PI()*($B$21:$B$220)*($G220)))-(1/Nx)*SUM(($D$21:$D$220)*SIN(2*PI()*($B$21:$B$220)*($G220)))</f>
        <v>3.365727835324961E-15</v>
      </c>
      <c r="J220" s="18">
        <f t="shared" si="84"/>
        <v>3.744347606968218E-15</v>
      </c>
      <c r="K220" s="17">
        <f t="shared" si="78"/>
        <v>0</v>
      </c>
      <c r="L220" s="18">
        <f t="shared" si="79"/>
        <v>0</v>
      </c>
      <c r="M220" s="19">
        <f t="shared" si="80"/>
        <v>0</v>
      </c>
      <c r="N220" s="18">
        <f t="shared" si="85"/>
        <v>0</v>
      </c>
      <c r="O220" s="18">
        <f t="shared" si="86"/>
        <v>0</v>
      </c>
      <c r="P220" s="19">
        <f t="shared" si="87"/>
        <v>0</v>
      </c>
      <c r="Q220" s="17" cm="1">
        <f t="array" ref="Q220">+SUM(($N$21:$N$220)*COS(2*PI()*($B$21:$B$220)*($G220)))-SUM(($O$21:$O$220)*SIN(2*PI()*($B$21:$B$220)*($G220)))</f>
        <v>-0.80771829780002236</v>
      </c>
      <c r="R220" s="18" cm="1">
        <f t="array" ref="R220">SUM(($O$21:$O$220)*COS(2*PI()*($B$21:$B$220)*($G220)))+SUM(($N$21:$N$220)*SIN(2*PI()*($B$21:$B$220)*($G220)))</f>
        <v>0.29615893416860362</v>
      </c>
      <c r="S220" s="18">
        <f t="shared" si="88"/>
        <v>0.8603016697001401</v>
      </c>
      <c r="T220" s="17">
        <f t="shared" si="89"/>
        <v>-2.7901527069543324</v>
      </c>
      <c r="U220" s="18">
        <f t="shared" si="90"/>
        <v>-0.1121495897482426</v>
      </c>
      <c r="V220" s="19">
        <f t="shared" si="81"/>
        <v>6.3730111231740574E-3</v>
      </c>
      <c r="W220" s="93">
        <f t="shared" si="91"/>
        <v>-0.1121495897482426</v>
      </c>
    </row>
  </sheetData>
  <sheetProtection algorithmName="SHA-512" hashValue="VSN80SDFwJjGjs0nB66Hi3pacZybRmXxFTWscGgoFbbtB0634p4L10BYsOkCo9Mzr5PjoouezLqJY3rcbaJzBg==" saltValue="ku0T2kL8ZnuKTINL0bt+/A==" spinCount="100000" sheet="1" objects="1" scenarios="1"/>
  <protectedRanges>
    <protectedRange sqref="O8:O11" name="Setup Optical System"/>
    <protectedRange sqref="E8:E12" name="Setup surface profile"/>
  </protectedRanges>
  <mergeCells count="43">
    <mergeCell ref="B5:U5"/>
    <mergeCell ref="G12:H12"/>
    <mergeCell ref="Q6:U6"/>
    <mergeCell ref="B8:C8"/>
    <mergeCell ref="B9:C9"/>
    <mergeCell ref="B10:C10"/>
    <mergeCell ref="B12:C12"/>
    <mergeCell ref="L6:P6"/>
    <mergeCell ref="Q8:R8"/>
    <mergeCell ref="Q11:R11"/>
    <mergeCell ref="Q9:R9"/>
    <mergeCell ref="B2:U2"/>
    <mergeCell ref="B6:F6"/>
    <mergeCell ref="G6:K6"/>
    <mergeCell ref="D18:F18"/>
    <mergeCell ref="D19:F19"/>
    <mergeCell ref="K19:M19"/>
    <mergeCell ref="N19:P19"/>
    <mergeCell ref="H19:J19"/>
    <mergeCell ref="Q18:S18"/>
    <mergeCell ref="Q19:S19"/>
    <mergeCell ref="H18:J18"/>
    <mergeCell ref="K18:M18"/>
    <mergeCell ref="N18:P18"/>
    <mergeCell ref="T18:V18"/>
    <mergeCell ref="L10:M10"/>
    <mergeCell ref="B11:C11"/>
    <mergeCell ref="B3:U3"/>
    <mergeCell ref="B14:U14"/>
    <mergeCell ref="Q13:R13"/>
    <mergeCell ref="G8:H8"/>
    <mergeCell ref="G10:H10"/>
    <mergeCell ref="G9:H9"/>
    <mergeCell ref="L8:M8"/>
    <mergeCell ref="Q10:R10"/>
    <mergeCell ref="G13:H13"/>
    <mergeCell ref="Q12:R12"/>
    <mergeCell ref="B13:C13"/>
    <mergeCell ref="B4:U4"/>
    <mergeCell ref="L9:M9"/>
    <mergeCell ref="L11:M11"/>
    <mergeCell ref="L12:M12"/>
    <mergeCell ref="G11:H11"/>
  </mergeCells>
  <conditionalFormatting sqref="J11">
    <cfRule type="cellIs" dxfId="11" priority="13" operator="greaterThan">
      <formula>$T$11</formula>
    </cfRule>
  </conditionalFormatting>
  <conditionalFormatting sqref="T11">
    <cfRule type="cellIs" dxfId="10" priority="12" operator="lessThan">
      <formula>$J$11</formula>
    </cfRule>
  </conditionalFormatting>
  <conditionalFormatting sqref="J12">
    <cfRule type="cellIs" dxfId="9" priority="11" operator="greaterThan">
      <formula>$O$8/2</formula>
    </cfRule>
  </conditionalFormatting>
  <conditionalFormatting sqref="O8">
    <cfRule type="cellIs" dxfId="8" priority="3" operator="lessThan">
      <formula>$E$10*4</formula>
    </cfRule>
    <cfRule type="cellIs" dxfId="7" priority="10" operator="lessThan">
      <formula>$J$12*2</formula>
    </cfRule>
  </conditionalFormatting>
  <conditionalFormatting sqref="E9">
    <cfRule type="cellIs" dxfId="6" priority="7" operator="greaterThan">
      <formula>$T$12</formula>
    </cfRule>
    <cfRule type="cellIs" dxfId="5" priority="9" operator="equal">
      <formula>0</formula>
    </cfRule>
    <cfRule type="expression" dxfId="4" priority="1">
      <formula>AND($E$9&gt;0,$E$10&gt;0)</formula>
    </cfRule>
  </conditionalFormatting>
  <conditionalFormatting sqref="E10">
    <cfRule type="cellIs" dxfId="3" priority="4" operator="greaterThan">
      <formula>$O$8/4.01</formula>
    </cfRule>
    <cfRule type="cellIs" dxfId="2" priority="8" operator="equal">
      <formula>0</formula>
    </cfRule>
    <cfRule type="expression" dxfId="1" priority="2">
      <formula>AND($E$9&gt;0,$E$10&gt;0)</formula>
    </cfRule>
  </conditionalFormatting>
  <conditionalFormatting sqref="T12">
    <cfRule type="cellIs" dxfId="0" priority="6" operator="lessThan">
      <formula>$E$9</formula>
    </cfRule>
  </conditionalFormatting>
  <dataValidations count="9">
    <dataValidation type="decimal" allowBlank="1" showInputMessage="1" showErrorMessage="1" sqref="O8" xr:uid="{EAC46F43-53BE-43E2-8D87-16F0964D100F}">
      <formula1>0.01</formula1>
      <formula2>10</formula2>
    </dataValidation>
    <dataValidation type="decimal" allowBlank="1" showInputMessage="1" showErrorMessage="1" sqref="O9" xr:uid="{E5B9BF42-E61A-49F8-85B5-2F116463A438}">
      <formula1>-200</formula1>
      <formula2>200</formula2>
    </dataValidation>
    <dataValidation type="decimal" allowBlank="1" showInputMessage="1" showErrorMessage="1" sqref="E8" xr:uid="{65927923-B9B2-42E0-A5FC-BA45DA440CCC}">
      <formula1>1</formula1>
      <formula2>10000</formula2>
    </dataValidation>
    <dataValidation type="decimal" allowBlank="1" showInputMessage="1" showErrorMessage="1" sqref="E12" xr:uid="{E2CC8C4F-DAAB-4BD6-97D0-6F4CBB95EDA8}">
      <formula1>-50</formula1>
      <formula2>50</formula2>
    </dataValidation>
    <dataValidation type="decimal" allowBlank="1" showInputMessage="1" showErrorMessage="1" sqref="E11" xr:uid="{83EDF9E6-0792-4093-A53C-A3CEADCBDFAA}">
      <formula1>0.01</formula1>
      <formula2>10000</formula2>
    </dataValidation>
    <dataValidation type="decimal" allowBlank="1" showInputMessage="1" showErrorMessage="1" sqref="E10" xr:uid="{53FA5655-B7E4-4AFF-A0E1-83ED5E267B0F}">
      <formula1>-O8/4.01</formula1>
      <formula2>O8/4.01</formula2>
    </dataValidation>
    <dataValidation type="decimal" allowBlank="1" showInputMessage="1" showErrorMessage="1" sqref="E9" xr:uid="{2A83BAD1-FD99-485C-99BD-0ED52885B973}">
      <formula1>0</formula1>
      <formula2>100</formula2>
    </dataValidation>
    <dataValidation type="decimal" allowBlank="1" showInputMessage="1" showErrorMessage="1" sqref="O10" xr:uid="{49E9FA34-9129-49A0-B3DA-1D55A358398B}">
      <formula1>0.0001</formula1>
      <formula2>1</formula2>
    </dataValidation>
    <dataValidation type="whole" allowBlank="1" showInputMessage="1" showErrorMessage="1" sqref="O11" xr:uid="{EB0F454A-D79B-423F-AF04-5E3DC83C90DB}">
      <formula1>0</formula1>
      <formula2>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B4D3-C709-4B25-A2FC-EE5DB2254276}">
  <sheetPr codeName="Sheet1"/>
  <dimension ref="A1:AB33"/>
  <sheetViews>
    <sheetView showGridLines="0" showRowColHeaders="0" zoomScaleNormal="100" workbookViewId="0"/>
  </sheetViews>
  <sheetFormatPr defaultColWidth="9.28515625" defaultRowHeight="15" x14ac:dyDescent="0.25"/>
  <cols>
    <col min="1" max="1" width="8.7109375" style="69" customWidth="1"/>
    <col min="2" max="2" width="8.7109375" style="70" customWidth="1"/>
    <col min="3" max="5" width="8.7109375" style="72" customWidth="1"/>
    <col min="6" max="6" width="8.7109375" style="70" customWidth="1"/>
    <col min="7" max="9" width="8.7109375" style="72" customWidth="1"/>
    <col min="10" max="24" width="8.7109375" style="70" customWidth="1"/>
    <col min="25" max="27" width="9.28515625" style="70"/>
    <col min="28" max="28" width="4.7109375" style="70" customWidth="1"/>
    <col min="29" max="32" width="9.28515625" style="70"/>
    <col min="33" max="33" width="11.85546875" style="70" bestFit="1" customWidth="1"/>
    <col min="34" max="34" width="13.140625" style="70" customWidth="1"/>
    <col min="35" max="16384" width="9.28515625" style="70"/>
  </cols>
  <sheetData>
    <row r="1" spans="1:28" ht="12" customHeight="1" x14ac:dyDescent="0.25"/>
    <row r="2" spans="1:28" ht="37.9" customHeight="1" x14ac:dyDescent="0.5">
      <c r="B2" s="137" t="str">
        <f>+Demonstrator!B2</f>
        <v>Elementary Fourier Optics model for interferometric measurements of surface topography</v>
      </c>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8" s="87" customFormat="1" ht="15.95" customHeight="1" x14ac:dyDescent="0.3">
      <c r="A3" s="84"/>
      <c r="B3" s="105" t="str">
        <f>+Demonstrator!B3</f>
        <v>Single wavelength phase measurement</v>
      </c>
      <c r="C3" s="105"/>
      <c r="D3" s="105"/>
      <c r="E3" s="105"/>
      <c r="F3" s="105"/>
      <c r="G3" s="105"/>
      <c r="H3" s="105"/>
      <c r="I3" s="105"/>
      <c r="J3" s="105"/>
      <c r="K3" s="105"/>
      <c r="L3" s="105"/>
      <c r="M3" s="105"/>
      <c r="N3" s="105"/>
      <c r="O3" s="105"/>
      <c r="P3" s="105"/>
      <c r="Q3" s="105"/>
      <c r="R3" s="105"/>
      <c r="S3" s="105"/>
      <c r="T3" s="105"/>
      <c r="U3" s="105"/>
      <c r="V3" s="85"/>
      <c r="W3" s="86"/>
    </row>
    <row r="4" spans="1:28" s="4" customFormat="1" ht="15.95" customHeight="1" x14ac:dyDescent="0.25">
      <c r="A4" s="81"/>
      <c r="B4" s="113" t="str">
        <f>+Demonstrator!B4</f>
        <v>© Zygo Corporation   Peter de Groot  2020/08/02</v>
      </c>
      <c r="C4" s="113"/>
      <c r="D4" s="113"/>
      <c r="E4" s="113"/>
      <c r="F4" s="113"/>
      <c r="G4" s="113"/>
      <c r="H4" s="113"/>
      <c r="I4" s="113"/>
      <c r="J4" s="113"/>
      <c r="K4" s="113"/>
      <c r="L4" s="113"/>
      <c r="M4" s="113"/>
      <c r="N4" s="113"/>
      <c r="O4" s="113"/>
      <c r="P4" s="113"/>
      <c r="Q4" s="113"/>
      <c r="R4" s="113"/>
      <c r="S4" s="113"/>
      <c r="T4" s="113"/>
      <c r="U4" s="113"/>
      <c r="V4" s="101"/>
      <c r="W4" s="102"/>
      <c r="X4" s="103"/>
    </row>
    <row r="5" spans="1:28" ht="32.1" customHeight="1" x14ac:dyDescent="0.25">
      <c r="B5" s="138" t="str">
        <f>+Demonstrator!B5</f>
        <v>Creative Commons Attribution-NonCommercial-NoDerivatives 4.0 International License</v>
      </c>
      <c r="C5" s="138"/>
      <c r="D5" s="138"/>
      <c r="E5" s="138"/>
      <c r="F5" s="138"/>
      <c r="G5" s="138"/>
      <c r="H5" s="138"/>
      <c r="I5" s="138"/>
      <c r="J5" s="138"/>
      <c r="K5" s="138"/>
      <c r="L5" s="138"/>
      <c r="M5" s="138"/>
      <c r="N5" s="138"/>
      <c r="O5" s="138"/>
      <c r="P5" s="138"/>
      <c r="Q5" s="138"/>
      <c r="R5" s="138"/>
      <c r="S5" s="138"/>
      <c r="T5" s="138"/>
      <c r="U5" s="138"/>
      <c r="V5" s="138"/>
      <c r="W5" s="138"/>
      <c r="X5" s="138"/>
    </row>
    <row r="6" spans="1:28" ht="39.950000000000003" customHeight="1" x14ac:dyDescent="0.25">
      <c r="B6" s="128" t="s">
        <v>81</v>
      </c>
      <c r="C6" s="129"/>
      <c r="D6" s="129"/>
      <c r="E6" s="129"/>
      <c r="F6" s="129"/>
      <c r="G6" s="129"/>
      <c r="H6" s="129"/>
      <c r="I6" s="129"/>
      <c r="J6" s="129"/>
      <c r="K6" s="129"/>
      <c r="L6" s="129"/>
      <c r="M6" s="129"/>
      <c r="N6" s="129"/>
      <c r="O6" s="129"/>
      <c r="P6" s="129"/>
      <c r="Q6" s="129"/>
      <c r="R6" s="129"/>
      <c r="S6" s="129"/>
      <c r="T6" s="129"/>
      <c r="U6" s="129"/>
      <c r="V6" s="129"/>
      <c r="W6" s="129"/>
      <c r="X6" s="130"/>
      <c r="AB6" s="71"/>
    </row>
    <row r="7" spans="1:28" ht="39.950000000000003" customHeight="1" x14ac:dyDescent="0.25">
      <c r="B7" s="131"/>
      <c r="C7" s="132"/>
      <c r="D7" s="132"/>
      <c r="E7" s="132"/>
      <c r="F7" s="132"/>
      <c r="G7" s="132"/>
      <c r="H7" s="132"/>
      <c r="I7" s="132"/>
      <c r="J7" s="132"/>
      <c r="K7" s="132"/>
      <c r="L7" s="132"/>
      <c r="M7" s="132"/>
      <c r="N7" s="132"/>
      <c r="O7" s="132"/>
      <c r="P7" s="132"/>
      <c r="Q7" s="132"/>
      <c r="R7" s="132"/>
      <c r="S7" s="132"/>
      <c r="T7" s="132"/>
      <c r="U7" s="132"/>
      <c r="V7" s="132"/>
      <c r="W7" s="132"/>
      <c r="X7" s="133"/>
      <c r="AB7" s="71"/>
    </row>
    <row r="8" spans="1:28" ht="39.950000000000003" customHeight="1" x14ac:dyDescent="0.25">
      <c r="B8" s="131"/>
      <c r="C8" s="132"/>
      <c r="D8" s="132"/>
      <c r="E8" s="132"/>
      <c r="F8" s="132"/>
      <c r="G8" s="132"/>
      <c r="H8" s="132"/>
      <c r="I8" s="132"/>
      <c r="J8" s="132"/>
      <c r="K8" s="132"/>
      <c r="L8" s="132"/>
      <c r="M8" s="132"/>
      <c r="N8" s="132"/>
      <c r="O8" s="132"/>
      <c r="P8" s="132"/>
      <c r="Q8" s="132"/>
      <c r="R8" s="132"/>
      <c r="S8" s="132"/>
      <c r="T8" s="132"/>
      <c r="U8" s="132"/>
      <c r="V8" s="132"/>
      <c r="W8" s="132"/>
      <c r="X8" s="133"/>
      <c r="AB8" s="71"/>
    </row>
    <row r="9" spans="1:28" ht="39.950000000000003" customHeight="1" x14ac:dyDescent="0.25">
      <c r="B9" s="131"/>
      <c r="C9" s="132"/>
      <c r="D9" s="132"/>
      <c r="E9" s="132"/>
      <c r="F9" s="132"/>
      <c r="G9" s="132"/>
      <c r="H9" s="132"/>
      <c r="I9" s="132"/>
      <c r="J9" s="132"/>
      <c r="K9" s="132"/>
      <c r="L9" s="132"/>
      <c r="M9" s="132"/>
      <c r="N9" s="132"/>
      <c r="O9" s="132"/>
      <c r="P9" s="132"/>
      <c r="Q9" s="132"/>
      <c r="R9" s="132"/>
      <c r="S9" s="132"/>
      <c r="T9" s="132"/>
      <c r="U9" s="132"/>
      <c r="V9" s="132"/>
      <c r="W9" s="132"/>
      <c r="X9" s="133"/>
      <c r="AB9" s="71"/>
    </row>
    <row r="10" spans="1:28" ht="39.950000000000003" customHeight="1" x14ac:dyDescent="0.25">
      <c r="B10" s="131"/>
      <c r="C10" s="132"/>
      <c r="D10" s="132"/>
      <c r="E10" s="132"/>
      <c r="F10" s="132"/>
      <c r="G10" s="132"/>
      <c r="H10" s="132"/>
      <c r="I10" s="132"/>
      <c r="J10" s="132"/>
      <c r="K10" s="132"/>
      <c r="L10" s="132"/>
      <c r="M10" s="132"/>
      <c r="N10" s="132"/>
      <c r="O10" s="132"/>
      <c r="P10" s="132"/>
      <c r="Q10" s="132"/>
      <c r="R10" s="132"/>
      <c r="S10" s="132"/>
      <c r="T10" s="132"/>
      <c r="U10" s="132"/>
      <c r="V10" s="132"/>
      <c r="W10" s="132"/>
      <c r="X10" s="133"/>
    </row>
    <row r="11" spans="1:28" ht="39.950000000000003" customHeight="1" x14ac:dyDescent="0.25">
      <c r="B11" s="131"/>
      <c r="C11" s="132"/>
      <c r="D11" s="132"/>
      <c r="E11" s="132"/>
      <c r="F11" s="132"/>
      <c r="G11" s="132"/>
      <c r="H11" s="132"/>
      <c r="I11" s="132"/>
      <c r="J11" s="132"/>
      <c r="K11" s="132"/>
      <c r="L11" s="132"/>
      <c r="M11" s="132"/>
      <c r="N11" s="132"/>
      <c r="O11" s="132"/>
      <c r="P11" s="132"/>
      <c r="Q11" s="132"/>
      <c r="R11" s="132"/>
      <c r="S11" s="132"/>
      <c r="T11" s="132"/>
      <c r="U11" s="132"/>
      <c r="V11" s="132"/>
      <c r="W11" s="132"/>
      <c r="X11" s="133"/>
    </row>
    <row r="12" spans="1:28" ht="39.950000000000003" customHeight="1" x14ac:dyDescent="0.25">
      <c r="B12" s="131"/>
      <c r="C12" s="132"/>
      <c r="D12" s="132"/>
      <c r="E12" s="132"/>
      <c r="F12" s="132"/>
      <c r="G12" s="132"/>
      <c r="H12" s="132"/>
      <c r="I12" s="132"/>
      <c r="J12" s="132"/>
      <c r="K12" s="132"/>
      <c r="L12" s="132"/>
      <c r="M12" s="132"/>
      <c r="N12" s="132"/>
      <c r="O12" s="132"/>
      <c r="P12" s="132"/>
      <c r="Q12" s="132"/>
      <c r="R12" s="132"/>
      <c r="S12" s="132"/>
      <c r="T12" s="132"/>
      <c r="U12" s="132"/>
      <c r="V12" s="132"/>
      <c r="W12" s="132"/>
      <c r="X12" s="133"/>
    </row>
    <row r="13" spans="1:28" ht="39.950000000000003" customHeight="1" x14ac:dyDescent="0.25">
      <c r="B13" s="131"/>
      <c r="C13" s="132"/>
      <c r="D13" s="132"/>
      <c r="E13" s="132"/>
      <c r="F13" s="132"/>
      <c r="G13" s="132"/>
      <c r="H13" s="132"/>
      <c r="I13" s="132"/>
      <c r="J13" s="132"/>
      <c r="K13" s="132"/>
      <c r="L13" s="132"/>
      <c r="M13" s="132"/>
      <c r="N13" s="132"/>
      <c r="O13" s="132"/>
      <c r="P13" s="132"/>
      <c r="Q13" s="132"/>
      <c r="R13" s="132"/>
      <c r="S13" s="132"/>
      <c r="T13" s="132"/>
      <c r="U13" s="132"/>
      <c r="V13" s="132"/>
      <c r="W13" s="132"/>
      <c r="X13" s="133"/>
    </row>
    <row r="14" spans="1:28" ht="39.950000000000003" customHeight="1" x14ac:dyDescent="0.25">
      <c r="B14" s="131"/>
      <c r="C14" s="132"/>
      <c r="D14" s="132"/>
      <c r="E14" s="132"/>
      <c r="F14" s="132"/>
      <c r="G14" s="132"/>
      <c r="H14" s="132"/>
      <c r="I14" s="132"/>
      <c r="J14" s="132"/>
      <c r="K14" s="132"/>
      <c r="L14" s="132"/>
      <c r="M14" s="132"/>
      <c r="N14" s="132"/>
      <c r="O14" s="132"/>
      <c r="P14" s="132"/>
      <c r="Q14" s="132"/>
      <c r="R14" s="132"/>
      <c r="S14" s="132"/>
      <c r="T14" s="132"/>
      <c r="U14" s="132"/>
      <c r="V14" s="132"/>
      <c r="W14" s="132"/>
      <c r="X14" s="133"/>
    </row>
    <row r="15" spans="1:28" ht="39.950000000000003" customHeight="1" x14ac:dyDescent="0.25">
      <c r="B15" s="131"/>
      <c r="C15" s="132"/>
      <c r="D15" s="132"/>
      <c r="E15" s="132"/>
      <c r="F15" s="132"/>
      <c r="G15" s="132"/>
      <c r="H15" s="132"/>
      <c r="I15" s="132"/>
      <c r="J15" s="132"/>
      <c r="K15" s="132"/>
      <c r="L15" s="132"/>
      <c r="M15" s="132"/>
      <c r="N15" s="132"/>
      <c r="O15" s="132"/>
      <c r="P15" s="132"/>
      <c r="Q15" s="132"/>
      <c r="R15" s="132"/>
      <c r="S15" s="132"/>
      <c r="T15" s="132"/>
      <c r="U15" s="132"/>
      <c r="V15" s="132"/>
      <c r="W15" s="132"/>
      <c r="X15" s="133"/>
    </row>
    <row r="16" spans="1:28" ht="39.950000000000003" customHeight="1" x14ac:dyDescent="0.25">
      <c r="B16" s="131"/>
      <c r="C16" s="132"/>
      <c r="D16" s="132"/>
      <c r="E16" s="132"/>
      <c r="F16" s="132"/>
      <c r="G16" s="132"/>
      <c r="H16" s="132"/>
      <c r="I16" s="132"/>
      <c r="J16" s="132"/>
      <c r="K16" s="132"/>
      <c r="L16" s="132"/>
      <c r="M16" s="132"/>
      <c r="N16" s="132"/>
      <c r="O16" s="132"/>
      <c r="P16" s="132"/>
      <c r="Q16" s="132"/>
      <c r="R16" s="132"/>
      <c r="S16" s="132"/>
      <c r="T16" s="132"/>
      <c r="U16" s="132"/>
      <c r="V16" s="132"/>
      <c r="W16" s="132"/>
      <c r="X16" s="133"/>
    </row>
    <row r="17" spans="2:24" ht="39.950000000000003" customHeight="1" x14ac:dyDescent="0.25">
      <c r="B17" s="131"/>
      <c r="C17" s="132"/>
      <c r="D17" s="132"/>
      <c r="E17" s="132"/>
      <c r="F17" s="132"/>
      <c r="G17" s="132"/>
      <c r="H17" s="132"/>
      <c r="I17" s="132"/>
      <c r="J17" s="132"/>
      <c r="K17" s="132"/>
      <c r="L17" s="132"/>
      <c r="M17" s="132"/>
      <c r="N17" s="132"/>
      <c r="O17" s="132"/>
      <c r="P17" s="132"/>
      <c r="Q17" s="132"/>
      <c r="R17" s="132"/>
      <c r="S17" s="132"/>
      <c r="T17" s="132"/>
      <c r="U17" s="132"/>
      <c r="V17" s="132"/>
      <c r="W17" s="132"/>
      <c r="X17" s="133"/>
    </row>
    <row r="18" spans="2:24" ht="39.950000000000003" customHeight="1" x14ac:dyDescent="0.25">
      <c r="B18" s="131"/>
      <c r="C18" s="132"/>
      <c r="D18" s="132"/>
      <c r="E18" s="132"/>
      <c r="F18" s="132"/>
      <c r="G18" s="132"/>
      <c r="H18" s="132"/>
      <c r="I18" s="132"/>
      <c r="J18" s="132"/>
      <c r="K18" s="132"/>
      <c r="L18" s="132"/>
      <c r="M18" s="132"/>
      <c r="N18" s="132"/>
      <c r="O18" s="132"/>
      <c r="P18" s="132"/>
      <c r="Q18" s="132"/>
      <c r="R18" s="132"/>
      <c r="S18" s="132"/>
      <c r="T18" s="132"/>
      <c r="U18" s="132"/>
      <c r="V18" s="132"/>
      <c r="W18" s="132"/>
      <c r="X18" s="133"/>
    </row>
    <row r="19" spans="2:24" ht="39.950000000000003" customHeight="1" x14ac:dyDescent="0.25">
      <c r="B19" s="131"/>
      <c r="C19" s="132"/>
      <c r="D19" s="132"/>
      <c r="E19" s="132"/>
      <c r="F19" s="132"/>
      <c r="G19" s="132"/>
      <c r="H19" s="132"/>
      <c r="I19" s="132"/>
      <c r="J19" s="132"/>
      <c r="K19" s="132"/>
      <c r="L19" s="132"/>
      <c r="M19" s="132"/>
      <c r="N19" s="132"/>
      <c r="O19" s="132"/>
      <c r="P19" s="132"/>
      <c r="Q19" s="132"/>
      <c r="R19" s="132"/>
      <c r="S19" s="132"/>
      <c r="T19" s="132"/>
      <c r="U19" s="132"/>
      <c r="V19" s="132"/>
      <c r="W19" s="132"/>
      <c r="X19" s="133"/>
    </row>
    <row r="20" spans="2:24" ht="39.950000000000003" customHeight="1" x14ac:dyDescent="0.25">
      <c r="B20" s="131"/>
      <c r="C20" s="132"/>
      <c r="D20" s="132"/>
      <c r="E20" s="132"/>
      <c r="F20" s="132"/>
      <c r="G20" s="132"/>
      <c r="H20" s="132"/>
      <c r="I20" s="132"/>
      <c r="J20" s="132"/>
      <c r="K20" s="132"/>
      <c r="L20" s="132"/>
      <c r="M20" s="132"/>
      <c r="N20" s="132"/>
      <c r="O20" s="132"/>
      <c r="P20" s="132"/>
      <c r="Q20" s="132"/>
      <c r="R20" s="132"/>
      <c r="S20" s="132"/>
      <c r="T20" s="132"/>
      <c r="U20" s="132"/>
      <c r="V20" s="132"/>
      <c r="W20" s="132"/>
      <c r="X20" s="133"/>
    </row>
    <row r="21" spans="2:24" ht="39.950000000000003" customHeight="1" x14ac:dyDescent="0.25">
      <c r="B21" s="131"/>
      <c r="C21" s="132"/>
      <c r="D21" s="132"/>
      <c r="E21" s="132"/>
      <c r="F21" s="132"/>
      <c r="G21" s="132"/>
      <c r="H21" s="132"/>
      <c r="I21" s="132"/>
      <c r="J21" s="132"/>
      <c r="K21" s="132"/>
      <c r="L21" s="132"/>
      <c r="M21" s="132"/>
      <c r="N21" s="132"/>
      <c r="O21" s="132"/>
      <c r="P21" s="132"/>
      <c r="Q21" s="132"/>
      <c r="R21" s="132"/>
      <c r="S21" s="132"/>
      <c r="T21" s="132"/>
      <c r="U21" s="132"/>
      <c r="V21" s="132"/>
      <c r="W21" s="132"/>
      <c r="X21" s="133"/>
    </row>
    <row r="22" spans="2:24" ht="39.950000000000003" customHeight="1" x14ac:dyDescent="0.25">
      <c r="B22" s="131"/>
      <c r="C22" s="132"/>
      <c r="D22" s="132"/>
      <c r="E22" s="132"/>
      <c r="F22" s="132"/>
      <c r="G22" s="132"/>
      <c r="H22" s="132"/>
      <c r="I22" s="132"/>
      <c r="J22" s="132"/>
      <c r="K22" s="132"/>
      <c r="L22" s="132"/>
      <c r="M22" s="132"/>
      <c r="N22" s="132"/>
      <c r="O22" s="132"/>
      <c r="P22" s="132"/>
      <c r="Q22" s="132"/>
      <c r="R22" s="132"/>
      <c r="S22" s="132"/>
      <c r="T22" s="132"/>
      <c r="U22" s="132"/>
      <c r="V22" s="132"/>
      <c r="W22" s="132"/>
      <c r="X22" s="133"/>
    </row>
    <row r="23" spans="2:24" ht="39.950000000000003" customHeight="1" x14ac:dyDescent="0.25">
      <c r="B23" s="131"/>
      <c r="C23" s="132"/>
      <c r="D23" s="132"/>
      <c r="E23" s="132"/>
      <c r="F23" s="132"/>
      <c r="G23" s="132"/>
      <c r="H23" s="132"/>
      <c r="I23" s="132"/>
      <c r="J23" s="132"/>
      <c r="K23" s="132"/>
      <c r="L23" s="132"/>
      <c r="M23" s="132"/>
      <c r="N23" s="132"/>
      <c r="O23" s="132"/>
      <c r="P23" s="132"/>
      <c r="Q23" s="132"/>
      <c r="R23" s="132"/>
      <c r="S23" s="132"/>
      <c r="T23" s="132"/>
      <c r="U23" s="132"/>
      <c r="V23" s="132"/>
      <c r="W23" s="132"/>
      <c r="X23" s="133"/>
    </row>
    <row r="24" spans="2:24" ht="39.950000000000003" customHeight="1" x14ac:dyDescent="0.25">
      <c r="B24" s="131"/>
      <c r="C24" s="132"/>
      <c r="D24" s="132"/>
      <c r="E24" s="132"/>
      <c r="F24" s="132"/>
      <c r="G24" s="132"/>
      <c r="H24" s="132"/>
      <c r="I24" s="132"/>
      <c r="J24" s="132"/>
      <c r="K24" s="132"/>
      <c r="L24" s="132"/>
      <c r="M24" s="132"/>
      <c r="N24" s="132"/>
      <c r="O24" s="132"/>
      <c r="P24" s="132"/>
      <c r="Q24" s="132"/>
      <c r="R24" s="132"/>
      <c r="S24" s="132"/>
      <c r="T24" s="132"/>
      <c r="U24" s="132"/>
      <c r="V24" s="132"/>
      <c r="W24" s="132"/>
      <c r="X24" s="133"/>
    </row>
    <row r="25" spans="2:24" ht="39.950000000000003" customHeight="1" x14ac:dyDescent="0.25">
      <c r="B25" s="131"/>
      <c r="C25" s="132"/>
      <c r="D25" s="132"/>
      <c r="E25" s="132"/>
      <c r="F25" s="132"/>
      <c r="G25" s="132"/>
      <c r="H25" s="132"/>
      <c r="I25" s="132"/>
      <c r="J25" s="132"/>
      <c r="K25" s="132"/>
      <c r="L25" s="132"/>
      <c r="M25" s="132"/>
      <c r="N25" s="132"/>
      <c r="O25" s="132"/>
      <c r="P25" s="132"/>
      <c r="Q25" s="132"/>
      <c r="R25" s="132"/>
      <c r="S25" s="132"/>
      <c r="T25" s="132"/>
      <c r="U25" s="132"/>
      <c r="V25" s="132"/>
      <c r="W25" s="132"/>
      <c r="X25" s="133"/>
    </row>
    <row r="26" spans="2:24" ht="39.950000000000003" customHeight="1" x14ac:dyDescent="0.25">
      <c r="B26" s="131"/>
      <c r="C26" s="132"/>
      <c r="D26" s="132"/>
      <c r="E26" s="132"/>
      <c r="F26" s="132"/>
      <c r="G26" s="132"/>
      <c r="H26" s="132"/>
      <c r="I26" s="132"/>
      <c r="J26" s="132"/>
      <c r="K26" s="132"/>
      <c r="L26" s="132"/>
      <c r="M26" s="132"/>
      <c r="N26" s="132"/>
      <c r="O26" s="132"/>
      <c r="P26" s="132"/>
      <c r="Q26" s="132"/>
      <c r="R26" s="132"/>
      <c r="S26" s="132"/>
      <c r="T26" s="132"/>
      <c r="U26" s="132"/>
      <c r="V26" s="132"/>
      <c r="W26" s="132"/>
      <c r="X26" s="133"/>
    </row>
    <row r="27" spans="2:24" ht="39.950000000000003" customHeight="1" x14ac:dyDescent="0.25">
      <c r="B27" s="131"/>
      <c r="C27" s="132"/>
      <c r="D27" s="132"/>
      <c r="E27" s="132"/>
      <c r="F27" s="132"/>
      <c r="G27" s="132"/>
      <c r="H27" s="132"/>
      <c r="I27" s="132"/>
      <c r="J27" s="132"/>
      <c r="K27" s="132"/>
      <c r="L27" s="132"/>
      <c r="M27" s="132"/>
      <c r="N27" s="132"/>
      <c r="O27" s="132"/>
      <c r="P27" s="132"/>
      <c r="Q27" s="132"/>
      <c r="R27" s="132"/>
      <c r="S27" s="132"/>
      <c r="T27" s="132"/>
      <c r="U27" s="132"/>
      <c r="V27" s="132"/>
      <c r="W27" s="132"/>
      <c r="X27" s="133"/>
    </row>
    <row r="28" spans="2:24" ht="39.950000000000003" customHeight="1" x14ac:dyDescent="0.25">
      <c r="B28" s="131"/>
      <c r="C28" s="132"/>
      <c r="D28" s="132"/>
      <c r="E28" s="132"/>
      <c r="F28" s="132"/>
      <c r="G28" s="132"/>
      <c r="H28" s="132"/>
      <c r="I28" s="132"/>
      <c r="J28" s="132"/>
      <c r="K28" s="132"/>
      <c r="L28" s="132"/>
      <c r="M28" s="132"/>
      <c r="N28" s="132"/>
      <c r="O28" s="132"/>
      <c r="P28" s="132"/>
      <c r="Q28" s="132"/>
      <c r="R28" s="132"/>
      <c r="S28" s="132"/>
      <c r="T28" s="132"/>
      <c r="U28" s="132"/>
      <c r="V28" s="132"/>
      <c r="W28" s="132"/>
      <c r="X28" s="133"/>
    </row>
    <row r="29" spans="2:24" ht="39.950000000000003" customHeigh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2"/>
      <c r="X29" s="133"/>
    </row>
    <row r="30" spans="2:24" ht="39.950000000000003" customHeigh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2"/>
      <c r="X30" s="133"/>
    </row>
    <row r="31" spans="2:24" ht="39.950000000000003" customHeigh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2"/>
      <c r="X31" s="133"/>
    </row>
    <row r="32" spans="2:24" ht="39.950000000000003" customHeigh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2"/>
      <c r="X32" s="133"/>
    </row>
    <row r="33" spans="2:24" ht="39.950000000000003" customHeight="1" x14ac:dyDescent="0.25">
      <c r="B33" s="134"/>
      <c r="C33" s="135"/>
      <c r="D33" s="135"/>
      <c r="E33" s="135"/>
      <c r="F33" s="135"/>
      <c r="G33" s="135"/>
      <c r="H33" s="135"/>
      <c r="I33" s="135"/>
      <c r="J33" s="135"/>
      <c r="K33" s="135"/>
      <c r="L33" s="135"/>
      <c r="M33" s="135"/>
      <c r="N33" s="135"/>
      <c r="O33" s="135"/>
      <c r="P33" s="135"/>
      <c r="Q33" s="135"/>
      <c r="R33" s="135"/>
      <c r="S33" s="135"/>
      <c r="T33" s="135"/>
      <c r="U33" s="135"/>
      <c r="V33" s="135"/>
      <c r="W33" s="135"/>
      <c r="X33" s="136"/>
    </row>
  </sheetData>
  <sheetProtection algorithmName="SHA-512" hashValue="CfqFDDn97IXJY73Dh8CVtJK0QFm25xFqeLXPpW7Ghfuj9HTYJFhU9C0qgKGrxQkBZUgRQwJz0xcAJ5SVFZ5byQ==" saltValue="Wj3PEdDaRI349vuvuDmrcw==" spinCount="100000" sheet="1" objects="1" scenarios="1"/>
  <mergeCells count="5">
    <mergeCell ref="B6:X33"/>
    <mergeCell ref="B2:Z2"/>
    <mergeCell ref="B3:U3"/>
    <mergeCell ref="B4:U4"/>
    <mergeCell ref="B5:X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9969-C2CF-456A-BA8B-357C9525BF2C}">
  <sheetPr codeName="Sheet2"/>
  <dimension ref="A1:AB12"/>
  <sheetViews>
    <sheetView showGridLines="0" showRowColHeaders="0" zoomScaleNormal="100" workbookViewId="0"/>
  </sheetViews>
  <sheetFormatPr defaultColWidth="9.28515625" defaultRowHeight="15" x14ac:dyDescent="0.25"/>
  <cols>
    <col min="1" max="1" width="8.7109375" style="69" customWidth="1"/>
    <col min="2" max="2" width="8.7109375" style="70" customWidth="1"/>
    <col min="3" max="5" width="8.7109375" style="72" customWidth="1"/>
    <col min="6" max="6" width="8.7109375" style="70" customWidth="1"/>
    <col min="7" max="9" width="8.7109375" style="72" customWidth="1"/>
    <col min="10" max="24" width="8.7109375" style="70" customWidth="1"/>
    <col min="25" max="27" width="9.28515625" style="70"/>
    <col min="28" max="28" width="4.7109375" style="70" customWidth="1"/>
    <col min="29" max="32" width="9.28515625" style="70"/>
    <col min="33" max="33" width="11.85546875" style="70" bestFit="1" customWidth="1"/>
    <col min="34" max="34" width="13.140625" style="70" customWidth="1"/>
    <col min="35" max="16384" width="9.28515625" style="70"/>
  </cols>
  <sheetData>
    <row r="1" spans="1:28" ht="12" customHeight="1" x14ac:dyDescent="0.25"/>
    <row r="2" spans="1:28" ht="37.9" customHeight="1" x14ac:dyDescent="0.5">
      <c r="B2" s="137" t="str">
        <f>+Demonstrator!B2</f>
        <v>Elementary Fourier Optics model for interferometric measurements of surface topography</v>
      </c>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8" s="87" customFormat="1" ht="15.95" customHeight="1" x14ac:dyDescent="0.3">
      <c r="A3" s="84"/>
      <c r="B3" s="105" t="str">
        <f>+Demonstrator!B3</f>
        <v>Single wavelength phase measurement</v>
      </c>
      <c r="C3" s="105"/>
      <c r="D3" s="105"/>
      <c r="E3" s="105"/>
      <c r="F3" s="105"/>
      <c r="G3" s="105"/>
      <c r="H3" s="105"/>
      <c r="I3" s="105"/>
      <c r="J3" s="105"/>
      <c r="K3" s="105"/>
      <c r="L3" s="105"/>
      <c r="M3" s="105"/>
      <c r="N3" s="105"/>
      <c r="O3" s="105"/>
      <c r="P3" s="105"/>
      <c r="Q3" s="105"/>
      <c r="R3" s="105"/>
      <c r="S3" s="105"/>
      <c r="T3" s="105"/>
      <c r="U3" s="105"/>
      <c r="V3" s="85"/>
      <c r="W3" s="86"/>
    </row>
    <row r="4" spans="1:28" s="4" customFormat="1" ht="15.95" customHeight="1" x14ac:dyDescent="0.25">
      <c r="A4" s="81"/>
      <c r="B4" s="113" t="str">
        <f>+Demonstrator!B4</f>
        <v>© Zygo Corporation   Peter de Groot  2020/08/02</v>
      </c>
      <c r="C4" s="113"/>
      <c r="D4" s="113"/>
      <c r="E4" s="113"/>
      <c r="F4" s="113"/>
      <c r="G4" s="113"/>
      <c r="H4" s="113"/>
      <c r="I4" s="113"/>
      <c r="J4" s="113"/>
      <c r="K4" s="113"/>
      <c r="L4" s="113"/>
      <c r="M4" s="113"/>
      <c r="N4" s="113"/>
      <c r="O4" s="113"/>
      <c r="P4" s="113"/>
      <c r="Q4" s="113"/>
      <c r="R4" s="113"/>
      <c r="S4" s="113"/>
      <c r="T4" s="113"/>
      <c r="U4" s="113"/>
      <c r="V4" s="101"/>
      <c r="W4" s="102"/>
      <c r="X4" s="103"/>
    </row>
    <row r="5" spans="1:28" ht="52.35" customHeight="1" x14ac:dyDescent="0.25">
      <c r="B5" s="141" t="str">
        <f>+Demonstrator!B5</f>
        <v>Creative Commons Attribution-NonCommercial-NoDerivatives 4.0 International License</v>
      </c>
      <c r="C5" s="141"/>
      <c r="D5" s="141"/>
      <c r="E5" s="141"/>
      <c r="F5" s="141"/>
      <c r="G5" s="141"/>
      <c r="H5" s="141"/>
      <c r="I5" s="141"/>
      <c r="J5" s="141"/>
      <c r="K5" s="141"/>
      <c r="L5" s="141"/>
      <c r="M5" s="141"/>
      <c r="N5" s="141"/>
      <c r="O5" s="141"/>
      <c r="P5" s="141"/>
      <c r="Q5" s="141"/>
      <c r="R5" s="141"/>
      <c r="S5" s="141"/>
      <c r="T5" s="141"/>
      <c r="U5" s="141"/>
      <c r="V5" s="141"/>
      <c r="W5" s="141"/>
      <c r="X5" s="141"/>
    </row>
    <row r="6" spans="1:28" ht="39.950000000000003" customHeight="1" x14ac:dyDescent="0.25">
      <c r="B6" s="139"/>
      <c r="C6" s="139"/>
      <c r="D6" s="139"/>
      <c r="E6" s="139"/>
      <c r="F6" s="139"/>
      <c r="G6" s="139"/>
      <c r="H6" s="139"/>
      <c r="I6" s="139"/>
      <c r="J6" s="139"/>
      <c r="K6" s="139"/>
      <c r="L6" s="139"/>
      <c r="M6" s="139"/>
      <c r="N6" s="139"/>
      <c r="O6" s="139"/>
      <c r="P6" s="139"/>
      <c r="Q6" s="139"/>
      <c r="R6" s="139"/>
      <c r="S6" s="139"/>
      <c r="T6" s="139"/>
      <c r="U6" s="139"/>
      <c r="V6" s="139"/>
      <c r="W6" s="139"/>
      <c r="X6" s="139"/>
      <c r="AB6" s="71"/>
    </row>
    <row r="7" spans="1:28" ht="39.950000000000003" customHeight="1" x14ac:dyDescent="0.25">
      <c r="B7" s="139"/>
      <c r="C7" s="139"/>
      <c r="D7" s="139"/>
      <c r="E7" s="139"/>
      <c r="F7" s="139"/>
      <c r="G7" s="139"/>
      <c r="H7" s="139"/>
      <c r="I7" s="139"/>
      <c r="J7" s="139"/>
      <c r="K7" s="139"/>
      <c r="L7" s="139"/>
      <c r="M7" s="139"/>
      <c r="N7" s="139"/>
      <c r="O7" s="139"/>
      <c r="P7" s="139"/>
      <c r="Q7" s="139"/>
      <c r="R7" s="139"/>
      <c r="S7" s="139"/>
      <c r="T7" s="139"/>
      <c r="U7" s="139"/>
      <c r="V7" s="139"/>
      <c r="W7" s="139"/>
      <c r="X7" s="139"/>
      <c r="AB7" s="71"/>
    </row>
    <row r="8" spans="1:28" ht="39.950000000000003" customHeight="1" x14ac:dyDescent="0.25">
      <c r="B8" s="139"/>
      <c r="C8" s="139"/>
      <c r="D8" s="139"/>
      <c r="E8" s="139"/>
      <c r="F8" s="139"/>
      <c r="G8" s="139"/>
      <c r="H8" s="139"/>
      <c r="I8" s="139"/>
      <c r="J8" s="139"/>
      <c r="K8" s="139"/>
      <c r="L8" s="139"/>
      <c r="M8" s="139"/>
      <c r="N8" s="139"/>
      <c r="O8" s="139"/>
      <c r="P8" s="139"/>
      <c r="Q8" s="139"/>
      <c r="R8" s="139"/>
      <c r="S8" s="139"/>
      <c r="T8" s="139"/>
      <c r="U8" s="139"/>
      <c r="V8" s="139"/>
      <c r="W8" s="139"/>
      <c r="X8" s="139"/>
    </row>
    <row r="9" spans="1:28" ht="39.950000000000003" customHeight="1" x14ac:dyDescent="0.25">
      <c r="B9" s="139"/>
      <c r="C9" s="139"/>
      <c r="D9" s="139"/>
      <c r="E9" s="139"/>
      <c r="F9" s="139"/>
      <c r="G9" s="139"/>
      <c r="H9" s="139"/>
      <c r="I9" s="139"/>
      <c r="J9" s="139"/>
      <c r="K9" s="139"/>
      <c r="L9" s="139"/>
      <c r="M9" s="139"/>
      <c r="N9" s="139"/>
      <c r="O9" s="139"/>
      <c r="P9" s="139"/>
      <c r="Q9" s="139"/>
      <c r="R9" s="139"/>
      <c r="S9" s="139"/>
      <c r="T9" s="139"/>
      <c r="U9" s="139"/>
      <c r="V9" s="139"/>
      <c r="W9" s="139"/>
      <c r="X9" s="139"/>
    </row>
    <row r="10" spans="1:28" ht="39.950000000000003" customHeight="1" x14ac:dyDescent="0.25">
      <c r="B10" s="139"/>
      <c r="C10" s="139"/>
      <c r="D10" s="139"/>
      <c r="E10" s="139"/>
      <c r="F10" s="139"/>
      <c r="G10" s="139"/>
      <c r="H10" s="139"/>
      <c r="I10" s="139"/>
      <c r="J10" s="139"/>
      <c r="K10" s="139"/>
      <c r="L10" s="139"/>
      <c r="M10" s="139"/>
      <c r="N10" s="139"/>
      <c r="O10" s="139"/>
      <c r="P10" s="139"/>
      <c r="Q10" s="139"/>
      <c r="R10" s="139"/>
      <c r="S10" s="139"/>
      <c r="T10" s="139"/>
      <c r="U10" s="139"/>
      <c r="V10" s="139"/>
      <c r="W10" s="139"/>
      <c r="X10" s="139"/>
    </row>
    <row r="11" spans="1:28" ht="39.950000000000003" customHeight="1" x14ac:dyDescent="0.25">
      <c r="B11" s="139"/>
      <c r="C11" s="139"/>
      <c r="D11" s="139"/>
      <c r="E11" s="139"/>
      <c r="F11" s="139"/>
      <c r="G11" s="139"/>
      <c r="H11" s="139"/>
      <c r="I11" s="139"/>
      <c r="J11" s="139"/>
      <c r="K11" s="139"/>
      <c r="L11" s="139"/>
      <c r="M11" s="139"/>
      <c r="N11" s="139"/>
      <c r="O11" s="139"/>
      <c r="P11" s="139"/>
      <c r="Q11" s="139"/>
      <c r="R11" s="139"/>
      <c r="S11" s="139"/>
      <c r="T11" s="139"/>
      <c r="U11" s="139"/>
      <c r="V11" s="139"/>
      <c r="W11" s="139"/>
      <c r="X11" s="139"/>
    </row>
    <row r="12" spans="1:28" ht="28.9" customHeight="1" x14ac:dyDescent="0.25">
      <c r="B12" s="140" t="s">
        <v>69</v>
      </c>
      <c r="C12" s="140"/>
      <c r="D12" s="140"/>
      <c r="E12" s="140"/>
      <c r="F12" s="140"/>
      <c r="G12" s="140"/>
      <c r="H12" s="140"/>
      <c r="I12" s="140"/>
      <c r="J12" s="140"/>
      <c r="K12" s="140"/>
      <c r="L12" s="140"/>
      <c r="M12" s="140"/>
      <c r="N12" s="140"/>
      <c r="O12" s="140"/>
      <c r="P12" s="140"/>
      <c r="Q12" s="140"/>
      <c r="R12" s="140"/>
      <c r="S12" s="140"/>
      <c r="T12" s="140"/>
      <c r="U12" s="140"/>
      <c r="V12" s="140"/>
      <c r="W12" s="140"/>
      <c r="X12" s="140"/>
    </row>
  </sheetData>
  <sheetProtection algorithmName="SHA-512" hashValue="zn/Mm1T893vcBQ8M9Rz0NoCyldyN9vsaxF+63hZQkMN5jv2F5bI93rmKS7t8KiKWzfSdx9b73/wPetQkQP4j9Q==" saltValue="hcNkReFkeFGyXw/WMkg/aw==" spinCount="100000" sheet="1" objects="1" scenarios="1"/>
  <mergeCells count="6">
    <mergeCell ref="B2:Z2"/>
    <mergeCell ref="B6:X11"/>
    <mergeCell ref="B12:X12"/>
    <mergeCell ref="B3:U3"/>
    <mergeCell ref="B4:U4"/>
    <mergeCell ref="B5:X5"/>
  </mergeCells>
  <hyperlinks>
    <hyperlink ref="B12:X12" r:id="rId1" display="P. de Groot and X. Colonna de Lega  Fourier optics modeling of interference microscopes J. Opt. Soc. Am. A 37, B1-B10 (2020)" xr:uid="{B947E97A-4503-47DE-B783-0CDFE966ADA4}"/>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Demonstrator</vt:lpstr>
      <vt:lpstr>Description</vt:lpstr>
      <vt:lpstr>Figure</vt:lpstr>
      <vt:lpstr>AN</vt:lpstr>
      <vt:lpstr>AP</vt:lpstr>
      <vt:lpstr>bo</vt:lpstr>
      <vt:lpstr>brect</vt:lpstr>
      <vt:lpstr>fmax</vt:lpstr>
      <vt:lpstr>Nx</vt:lpstr>
      <vt:lpstr>Period</vt:lpstr>
      <vt:lpstr>q</vt:lpstr>
      <vt:lpstr>s</vt:lpstr>
      <vt:lpstr>Tilt</vt:lpstr>
      <vt:lpstr>xstep</vt:lpstr>
      <vt:lpstr>zoffs</vt:lpstr>
      <vt:lpstr>β</vt:lpstr>
      <vt:lpstr>λ</vt:lpstr>
      <vt:lpstr>Ω</vt:lpstr>
    </vt:vector>
  </TitlesOfParts>
  <Company>Zygo Corporation (c) 2020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Elementary Fourier Optics Demonstrator</dc:title>
  <dc:subject>Interferometry</dc:subject>
  <dc:creator>Peter de Groot</dc:creator>
  <cp:keywords/>
  <dc:description>J. Opt. Soc. Am. A 37, B1-B10 (2020).</dc:description>
  <cp:lastModifiedBy>de Groot, Peter</cp:lastModifiedBy>
  <dcterms:created xsi:type="dcterms:W3CDTF">2020-06-30T11:58:56Z</dcterms:created>
  <dcterms:modified xsi:type="dcterms:W3CDTF">2020-08-03T13:12:12Z</dcterms:modified>
  <cp:version>2020-07-29</cp:version>
</cp:coreProperties>
</file>